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Molina\Desktop\WFC\2022 Treasurer Info\2022 Budget\"/>
    </mc:Choice>
  </mc:AlternateContent>
  <xr:revisionPtr revIDLastSave="0" documentId="8_{C81AAC23-E5BA-4642-8024-BADCC963C028}" xr6:coauthVersionLast="47" xr6:coauthVersionMax="47" xr10:uidLastSave="{00000000-0000-0000-0000-000000000000}"/>
  <bookViews>
    <workbookView xWindow="-120" yWindow="-120" windowWidth="24240" windowHeight="13290" xr2:uid="{C77F8650-850A-4C59-9E6B-D73E98502DA5}"/>
  </bookViews>
  <sheets>
    <sheet name="2022 Full Year Budget" sheetId="1" r:id="rId1"/>
  </sheets>
  <externalReferences>
    <externalReference r:id="rId2"/>
  </externalReferences>
  <definedNames>
    <definedName name="_xlnm.Print_Area" localSheetId="0">'2022 Full Year Budget'!$A$1:$I$173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6" i="1" l="1"/>
  <c r="H166" i="1"/>
  <c r="G166" i="1"/>
  <c r="F166" i="1"/>
  <c r="E166" i="1"/>
  <c r="D166" i="1"/>
  <c r="G160" i="1"/>
  <c r="I160" i="1" s="1"/>
  <c r="F160" i="1"/>
  <c r="H160" i="1" s="1"/>
  <c r="E160" i="1"/>
  <c r="D160" i="1"/>
  <c r="G156" i="1"/>
  <c r="F156" i="1"/>
  <c r="E156" i="1"/>
  <c r="I156" i="1" s="1"/>
  <c r="D156" i="1"/>
  <c r="H156" i="1" s="1"/>
  <c r="G145" i="1"/>
  <c r="F145" i="1"/>
  <c r="E145" i="1"/>
  <c r="I145" i="1" s="1"/>
  <c r="D145" i="1"/>
  <c r="H145" i="1" s="1"/>
  <c r="I139" i="1"/>
  <c r="H139" i="1"/>
  <c r="G139" i="1"/>
  <c r="F139" i="1"/>
  <c r="E139" i="1"/>
  <c r="D139" i="1"/>
  <c r="G132" i="1"/>
  <c r="I132" i="1" s="1"/>
  <c r="F132" i="1"/>
  <c r="H132" i="1" s="1"/>
  <c r="E132" i="1"/>
  <c r="D132" i="1"/>
  <c r="G125" i="1"/>
  <c r="F125" i="1"/>
  <c r="E125" i="1"/>
  <c r="I125" i="1" s="1"/>
  <c r="D125" i="1"/>
  <c r="H125" i="1" s="1"/>
  <c r="F123" i="1"/>
  <c r="F120" i="1"/>
  <c r="E120" i="1"/>
  <c r="D120" i="1"/>
  <c r="H120" i="1" s="1"/>
  <c r="G114" i="1"/>
  <c r="G120" i="1" s="1"/>
  <c r="F110" i="1"/>
  <c r="E105" i="1"/>
  <c r="I105" i="1" s="1"/>
  <c r="G101" i="1"/>
  <c r="G105" i="1" s="1"/>
  <c r="D96" i="1"/>
  <c r="F98" i="1" s="1"/>
  <c r="D91" i="1"/>
  <c r="G80" i="1"/>
  <c r="I80" i="1" s="1"/>
  <c r="F80" i="1"/>
  <c r="H80" i="1" s="1"/>
  <c r="E80" i="1"/>
  <c r="D80" i="1"/>
  <c r="F76" i="1"/>
  <c r="G72" i="1"/>
  <c r="F72" i="1"/>
  <c r="E72" i="1"/>
  <c r="I72" i="1" s="1"/>
  <c r="D66" i="1"/>
  <c r="D72" i="1" s="1"/>
  <c r="H72" i="1" s="1"/>
  <c r="G64" i="1"/>
  <c r="F64" i="1"/>
  <c r="E64" i="1"/>
  <c r="I64" i="1" s="1"/>
  <c r="D64" i="1"/>
  <c r="H64" i="1" s="1"/>
  <c r="F60" i="1"/>
  <c r="G55" i="1"/>
  <c r="F55" i="1"/>
  <c r="E55" i="1"/>
  <c r="I55" i="1" s="1"/>
  <c r="D55" i="1"/>
  <c r="H55" i="1" s="1"/>
  <c r="I48" i="1"/>
  <c r="G48" i="1"/>
  <c r="F48" i="1"/>
  <c r="E48" i="1"/>
  <c r="D41" i="1"/>
  <c r="D48" i="1" s="1"/>
  <c r="H48" i="1" s="1"/>
  <c r="I38" i="1"/>
  <c r="G38" i="1"/>
  <c r="F38" i="1"/>
  <c r="E38" i="1"/>
  <c r="D24" i="1"/>
  <c r="D23" i="1"/>
  <c r="D38" i="1" s="1"/>
  <c r="H38" i="1" s="1"/>
  <c r="I21" i="1"/>
  <c r="H21" i="1"/>
  <c r="G21" i="1"/>
  <c r="F21" i="1"/>
  <c r="E21" i="1"/>
  <c r="D21" i="1"/>
  <c r="E16" i="1"/>
  <c r="G14" i="1"/>
  <c r="I14" i="1" s="1"/>
  <c r="E14" i="1"/>
  <c r="E168" i="1" s="1"/>
  <c r="D14" i="1"/>
  <c r="F8" i="1"/>
  <c r="F14" i="1" s="1"/>
  <c r="H14" i="1" s="1"/>
  <c r="I120" i="1" l="1"/>
  <c r="I170" i="1" s="1"/>
  <c r="I175" i="1" s="1"/>
  <c r="F105" i="1"/>
  <c r="F168" i="1" s="1"/>
  <c r="D94" i="1"/>
  <c r="D105" i="1" s="1"/>
  <c r="H105" i="1" s="1"/>
  <c r="H169" i="1" s="1"/>
  <c r="E175" i="1"/>
  <c r="G168" i="1"/>
  <c r="G175" i="1" s="1"/>
  <c r="D168" i="1" l="1"/>
  <c r="H172" i="1" s="1"/>
  <c r="I1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tc={AE052E94-01DD-4954-909F-5FF5750B4C30}</author>
    <author>tc={0A2FBD52-ED1D-4685-A810-410AAABD9B61}</author>
    <author>tc={DB8981A3-EE44-4CF1-95D3-845C0BBA9648}</author>
    <author>Julie Molina</author>
    <author>tc={869405D5-C158-4E30-B2E3-6FD728616B18}</author>
    <author>tc={3E517940-10C0-4BAD-855C-1BD82D3EEC1C}</author>
    <author>tc={ADEDF31F-25AF-4BC6-90DB-55BD49725F00}</author>
    <author>tc={1A15132A-92E9-4ED3-9245-F67D7D459552}</author>
    <author>tc={4D4EB33A-3F6B-456F-A2A9-815CAC774315}</author>
    <author>tc={AD5C0B87-C6EA-4311-97FD-C2A3E17669DB}</author>
    <author>tc={42043465-A066-474E-A5D4-8051FA154466}</author>
    <author>tc={6FA1E781-1334-4055-BECD-07C215A20685}</author>
    <author>tc={A0DD0B0B-12BD-4A1B-9EFD-18A38C170923}</author>
    <author>tc={5C97450A-3E3E-4DB0-B645-90EC24A62475}</author>
    <author>tc={47EEBE8C-3F0B-4C6D-973D-B47E4C7D1C5B}</author>
    <author>tc={35D4CA12-35B7-4F53-9FD1-800FD7970555}</author>
  </authors>
  <commentList>
    <comment ref="N7" authorId="0" shapeId="0" xr:uid="{AE052E94-01DD-4954-909F-5FF5750B4C30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many senior players x price per pkg.  2021 price = $100</t>
      </text>
    </comment>
    <comment ref="N20" authorId="1" shapeId="0" xr:uid="{0A2FBD52-ED1D-4685-A810-410AAABD9B61}">
      <text>
        <t>[Threaded comment]
Your version of Excel allows you to read this threaded comment; however, any edits to it will get removed if the file is opened in a newer version of Excel. Learn more: https://go.microsoft.com/fwlink/?linkid=870924
Comment:
    Ask Coach re needs</t>
      </text>
    </comment>
    <comment ref="F37" authorId="2" shapeId="0" xr:uid="{DB8981A3-EE44-4CF1-95D3-845C0BBA964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will probably need to increase to $10k - $12K based on the quotes received for 2021. Actual cost ended up being less due to a lower head count than originally expected.</t>
      </text>
    </comment>
    <comment ref="D40" authorId="3" shapeId="0" xr:uid="{C3750CBE-33A3-43C6-83BA-E8755AD806F8}">
      <text>
        <r>
          <rPr>
            <b/>
            <sz val="9"/>
            <color indexed="81"/>
            <rFont val="Tahoma"/>
            <family val="2"/>
          </rPr>
          <t>Julie Molina:</t>
        </r>
        <r>
          <rPr>
            <sz val="9"/>
            <color indexed="81"/>
            <rFont val="Tahoma"/>
            <family val="2"/>
          </rPr>
          <t xml:space="preserve">
Think about for 2023 per Coach there will be a lot of far away games.</t>
        </r>
      </text>
    </comment>
    <comment ref="F54" authorId="4" shapeId="0" xr:uid="{869405D5-C158-4E30-B2E3-6FD728616B18}">
      <text>
        <t>[Threaded comment]
Your version of Excel allows you to read this threaded comment; however, any edits to it will get removed if the file is opened in a newer version of Excel. Learn more: https://go.microsoft.com/fwlink/?linkid=870924
Comment:
    Will district cover any of the coaches stipends?  If so, how many?</t>
      </text>
    </comment>
    <comment ref="D74" authorId="5" shapeId="0" xr:uid="{3E517940-10C0-4BAD-855C-1BD82D3EEC1C}">
      <text>
        <t>[Threaded comment]
Your version of Excel allows you to read this threaded comment; however, any edits to it will get removed if the file is opened in a newer version of Excel. Learn more: https://go.microsoft.com/fwlink/?linkid=870924
Comment:
    # of players X player charge x 60%</t>
      </text>
    </comment>
    <comment ref="D86" authorId="6" shapeId="0" xr:uid="{ADEDF31F-25AF-4BC6-90DB-55BD49725F00}">
      <text>
        <t>[Threaded comment]
Your version of Excel allows you to read this threaded comment; however, any edits to it will get removed if the file is opened in a newer version of Excel. Learn more: https://go.microsoft.com/fwlink/?linkid=870924
Comment:
    Leave as previous years, will need to be adjusted when we get a coordinator</t>
      </text>
    </comment>
    <comment ref="D88" authorId="7" shapeId="0" xr:uid="{1A15132A-92E9-4ED3-9245-F67D7D459552}">
      <text>
        <t>[Threaded comment]
Your version of Excel allows you to read this threaded comment; however, any edits to it will get removed if the file is opened in a newer version of Excel. Learn more: https://go.microsoft.com/fwlink/?linkid=870924
Comment:
    I think this has been discontinued.  Can ask Coach</t>
      </text>
    </comment>
    <comment ref="J91" authorId="8" shapeId="0" xr:uid="{4D4EB33A-3F6B-456F-A2A9-815CAC774315}">
      <text>
        <t>[Threaded comment]
Your version of Excel allows you to read this threaded comment; however, any edits to it will get removed if the file is opened in a newer version of Excel. Learn more: https://go.microsoft.com/fwlink/?linkid=870924
Comment:
    Do we know Taste Ticket prices for 2022?</t>
      </text>
    </comment>
    <comment ref="D94" authorId="9" shapeId="0" xr:uid="{AD5C0B87-C6EA-4311-97FD-C2A3E17669DB}">
      <text>
        <t>[Threaded comment]
Your version of Excel allows you to read this threaded comment; however, any edits to it will get removed if the file is opened in a newer version of Excel. Learn more: https://go.microsoft.com/fwlink/?linkid=870924
Comment:
    Taste Ticket Sales - PFAN Taste</t>
      </text>
    </comment>
    <comment ref="F103" authorId="10" shapeId="0" xr:uid="{42043465-A066-474E-A5D4-8051FA154466}">
      <text>
        <t>[Threaded comment]
Your version of Excel allows you to read this threaded comment; however, any edits to it will get removed if the file is opened in a newer version of Excel. Learn more: https://go.microsoft.com/fwlink/?linkid=870924
Comment:
    Flat fee for 2021, 18% of sales for 2020</t>
      </text>
    </comment>
    <comment ref="C116" authorId="11" shapeId="0" xr:uid="{6FA1E781-1334-4055-BECD-07C215A20685}">
      <text>
        <t>[Threaded comment]
Your version of Excel allows you to read this threaded comment; however, any edits to it will get removed if the file is opened in a newer version of Excel. Learn more: https://go.microsoft.com/fwlink/?linkid=870924
Comment:
    Used to fund snack bar should be in &amp; out cost</t>
      </text>
    </comment>
    <comment ref="F123" authorId="12" shapeId="0" xr:uid="{A0DD0B0B-12BD-4A1B-9EFD-18A38C170923}">
      <text>
        <t>[Threaded comment]
Your version of Excel allows you to read this threaded comment; however, any edits to it will get removed if the file is opened in a newer version of Excel. Learn more: https://go.microsoft.com/fwlink/?linkid=870924
Comment:
    Confirm any need with coach --- this would be hudl or any other filming service.  Coach mentioned looking into a filming service at one meeting</t>
      </text>
    </comment>
    <comment ref="G136" authorId="13" shapeId="0" xr:uid="{5C97450A-3E3E-4DB0-B645-90EC24A62475}">
      <text>
        <t>[Threaded comment]
Your version of Excel allows you to read this threaded comment; however, any edits to it will get removed if the file is opened in a newer version of Excel. Learn more: https://go.microsoft.com/fwlink/?linkid=870924
Comment:
    Look into BBQ purchase for team</t>
      </text>
    </comment>
    <comment ref="D141" authorId="14" shapeId="0" xr:uid="{47EEBE8C-3F0B-4C6D-973D-B47E4C7D1C5B}">
      <text>
        <t>[Threaded comment]
Your version of Excel allows you to read this threaded comment; however, any edits to it will get removed if the file is opened in a newer version of Excel. Learn more: https://go.microsoft.com/fwlink/?linkid=870924
Comment:
    price x est number of participants</t>
      </text>
    </comment>
    <comment ref="F150" authorId="15" shapeId="0" xr:uid="{35D4CA12-35B7-4F53-9FD1-800FD7970555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to consider nike proposal + riddell proposal that we need to get from coach</t>
      </text>
    </comment>
  </commentList>
</comments>
</file>

<file path=xl/sharedStrings.xml><?xml version="1.0" encoding="utf-8"?>
<sst xmlns="http://schemas.openxmlformats.org/spreadsheetml/2006/main" count="426" uniqueCount="282">
  <si>
    <t>Approved 01/31/22</t>
  </si>
  <si>
    <t>Budget for a 12 game season (10 regular + 2 CIF)</t>
  </si>
  <si>
    <t>CLASS</t>
  </si>
  <si>
    <t>GL ACCOUNT</t>
  </si>
  <si>
    <t>Budgeted Income</t>
  </si>
  <si>
    <t>Actual Income</t>
  </si>
  <si>
    <t>Budgeted Expenses</t>
  </si>
  <si>
    <t>Actual Expenses</t>
  </si>
  <si>
    <t>Budget Total</t>
  </si>
  <si>
    <t>Actual Total</t>
  </si>
  <si>
    <t>2022 Notes:</t>
  </si>
  <si>
    <t>2021 Actual</t>
  </si>
  <si>
    <t>2019 Actual</t>
  </si>
  <si>
    <t>Advertising &amp; Sponsorships - Kristin LaMarche/Heather Records/Stephanie Soderberg</t>
  </si>
  <si>
    <t>Heather and Stephanie</t>
  </si>
  <si>
    <t>Cheer Sales</t>
  </si>
  <si>
    <t>This number may change, Additional information needed</t>
  </si>
  <si>
    <t>$100 x 12 Seniors + $150 Ad Sales + $275 Program Sales</t>
  </si>
  <si>
    <t>Game Day Program Sales</t>
  </si>
  <si>
    <t>$12 x 6 games x 100 copies;  fall 2021 season incl tribute books</t>
  </si>
  <si>
    <t>Kristin LaMarche</t>
  </si>
  <si>
    <t>Package Sales (Corporate)</t>
  </si>
  <si>
    <t>Senior Memory Package</t>
  </si>
  <si>
    <t>(26 of 29) x $175 avg - $50 = $125</t>
  </si>
  <si>
    <t>Advertising Signage &amp; Banners</t>
  </si>
  <si>
    <t>15 new banners @ $55</t>
  </si>
  <si>
    <t>20X$60;  2019 actual (I think included scoreboard repairs)</t>
  </si>
  <si>
    <t>Ask Packages (Corporate)</t>
  </si>
  <si>
    <t>Postage, Envelopes, Paper</t>
  </si>
  <si>
    <t>Marketing</t>
  </si>
  <si>
    <t>4 wooden signs for the scoreboard</t>
  </si>
  <si>
    <t>Field Inflatable + Cage Vented Signage; 2019 (I think included scoreboard cost + inflatible purch - need to look)</t>
  </si>
  <si>
    <t>Program Printing Expenses</t>
  </si>
  <si>
    <t xml:space="preserve">5 x $1650 + 1 @ $2900; </t>
  </si>
  <si>
    <t>Cameron Rossman</t>
  </si>
  <si>
    <t>Senior Signage &amp; Banners</t>
  </si>
  <si>
    <t>29+12 Cheer $60 = Pennants + 29x$30 Action Banners; Add $250 senior night flowers and $150 senior night photos</t>
  </si>
  <si>
    <t>Thank You Gifts (Corporate)</t>
  </si>
  <si>
    <t xml:space="preserve">Sponsor Gifts; </t>
  </si>
  <si>
    <t>APC - Monica Garcia/Erin Schafer/Kristen Sanchez (Weight Room)</t>
  </si>
  <si>
    <t>Monica/Erin/Kristen</t>
  </si>
  <si>
    <t>APC Donations (Spring Nutrition)</t>
  </si>
  <si>
    <t xml:space="preserve"> </t>
  </si>
  <si>
    <t>109 athletes x $30 at about 65% participation</t>
  </si>
  <si>
    <t>Kitchen Equipment &amp; Supplies</t>
  </si>
  <si>
    <t>Coach Calahan</t>
  </si>
  <si>
    <t>Maintenance</t>
  </si>
  <si>
    <t>Spring Nutrition</t>
  </si>
  <si>
    <t>Weight Room Equipment &amp; Supplies</t>
  </si>
  <si>
    <t>Per Coach no add'l equipment for 2022</t>
  </si>
  <si>
    <t>$600 Jammers - Full Rack - 5 Benches  + Speaker + Projector Screen + New Ice Tub (sleds @ $600 covered by Mashburn)</t>
  </si>
  <si>
    <t>Banquets - Cameron Rossman/Carol Caito</t>
  </si>
  <si>
    <t>Carol</t>
  </si>
  <si>
    <t>Freshman Banquet Tickets</t>
  </si>
  <si>
    <t>100X20</t>
  </si>
  <si>
    <t>Cameron</t>
  </si>
  <si>
    <t>JV/Varsity Banquet Tickets</t>
  </si>
  <si>
    <t>300-100 Players-20 Coaches/Spouses/Admin = 180x$50;</t>
  </si>
  <si>
    <t>Freshman Decorations</t>
  </si>
  <si>
    <t>Freshman Coach Gifts</t>
  </si>
  <si>
    <t>$25 per coach</t>
  </si>
  <si>
    <t>$50 x (6) + $100 + ??</t>
  </si>
  <si>
    <t>Freshman Food &amp; Drinks</t>
  </si>
  <si>
    <t>Freshman Gifts</t>
  </si>
  <si>
    <t xml:space="preserve">50/185 from Varsity - Sunglasses, Water Bottles </t>
  </si>
  <si>
    <t>Freshman Printing</t>
  </si>
  <si>
    <t>Freshman Trophies</t>
  </si>
  <si>
    <t>Maybe for player of the year?</t>
  </si>
  <si>
    <t>Senior Gifts</t>
  </si>
  <si>
    <t xml:space="preserve">$80x(32+5) = 2960 + shipping; </t>
  </si>
  <si>
    <t>JV/Varsity Decorations</t>
  </si>
  <si>
    <t>JV/Varsity Coach Gifts</t>
  </si>
  <si>
    <t>$25 per coach + frames and prints + tribute book</t>
  </si>
  <si>
    <t>10 @ $100 + 1000 + Thank You Gifts</t>
  </si>
  <si>
    <t xml:space="preserve">JV/Varsity Gifts </t>
  </si>
  <si>
    <t>120/185 from Varsity</t>
  </si>
  <si>
    <t>JV/Varsity Printing</t>
  </si>
  <si>
    <t>JV/Varsity Trophies</t>
  </si>
  <si>
    <t>JV/Varsity Venue</t>
  </si>
  <si>
    <t>includes 2020 deposit check;</t>
  </si>
  <si>
    <t>Boosters - Matt August</t>
  </si>
  <si>
    <t>Matt</t>
  </si>
  <si>
    <t>Bus Tickets (Party bus)</t>
  </si>
  <si>
    <t>Bus has historically run at a loss.  If offered needs to at least break even.</t>
  </si>
  <si>
    <t>Memberships (Booster Club)</t>
  </si>
  <si>
    <t>111 Memberships x $60</t>
  </si>
  <si>
    <t>Parking</t>
  </si>
  <si>
    <t>69 Spots x $50</t>
  </si>
  <si>
    <t>Seats</t>
  </si>
  <si>
    <t xml:space="preserve">240 seats x 5 home games x $10 </t>
  </si>
  <si>
    <t>Bus</t>
  </si>
  <si>
    <t>Decals</t>
  </si>
  <si>
    <t>Exclusive Item Personalization</t>
  </si>
  <si>
    <t>Seat Name Supplies</t>
  </si>
  <si>
    <t>Painting Names + Printing Papers + Parking Barricade Tape</t>
  </si>
  <si>
    <t>Coaching - Coach Calahan</t>
  </si>
  <si>
    <t>Clinics &amp; Seminars</t>
  </si>
  <si>
    <t>Glazier Clinic</t>
  </si>
  <si>
    <t>Coach Uniforms</t>
  </si>
  <si>
    <t>Saturday Film Sessions</t>
  </si>
  <si>
    <t>Maybe breakfast for kids??</t>
  </si>
  <si>
    <t>$75x12 + End of Season Dinner @ $500</t>
  </si>
  <si>
    <t>Spring Training Coaches</t>
  </si>
  <si>
    <t>Clark Zero Period</t>
  </si>
  <si>
    <t>Stipends</t>
  </si>
  <si>
    <t>Coach may need to update this number</t>
  </si>
  <si>
    <t>Ended at $47,600 - Less -$275 Ice Maker &amp; $1562 Scoreboard Repairs -$1000 Painting of Wolverine - $1500 Inflatable Donation</t>
  </si>
  <si>
    <t>Equipment - Coach Calahan</t>
  </si>
  <si>
    <t>Julie Molina</t>
  </si>
  <si>
    <t>Inflatable Donations / Rental</t>
  </si>
  <si>
    <t>Footballs</t>
  </si>
  <si>
    <t>Mashburn is paying for new footballs for 2022</t>
  </si>
  <si>
    <t>Field Equipment</t>
  </si>
  <si>
    <t>Helmets, Parts, Decals, Repairs (school owned)</t>
  </si>
  <si>
    <t>Helmets aging out need 12 - 15 new.  Quote for helmets and pads is $9,000</t>
  </si>
  <si>
    <t>Helmets, Parts, Decals --- helmet refurbishment $2400; stickers = $600; helmets = ???</t>
  </si>
  <si>
    <t>Shoulder Pads</t>
  </si>
  <si>
    <t>12 Shoulder pads</t>
  </si>
  <si>
    <t>Repairs</t>
  </si>
  <si>
    <t>Ice Machine Repair - Snack Bar</t>
  </si>
  <si>
    <t>Player Equipment &amp; Supplies</t>
  </si>
  <si>
    <t>Need practice belts</t>
  </si>
  <si>
    <t xml:space="preserve">Pads, Chin Straps, Belts, Turnover Belt </t>
  </si>
  <si>
    <t>Events - Erin Schafer</t>
  </si>
  <si>
    <t>Erin Schafer</t>
  </si>
  <si>
    <t xml:space="preserve">Kick-Off BBQ / Fiesta Tickets </t>
  </si>
  <si>
    <t>$12 per person x 330 people</t>
  </si>
  <si>
    <t>Decorations</t>
  </si>
  <si>
    <t>Need to cover Kick-Off BBQ, Senior Night Arch , Pink Out Smoke Bombs + Patriot &amp; Pink Games (Minus Sleefs $600)</t>
  </si>
  <si>
    <t>Event Printing &amp; Signage</t>
  </si>
  <si>
    <t>Printing of Senior Photos</t>
  </si>
  <si>
    <t>XX Not sure who</t>
  </si>
  <si>
    <t>Field Clean-Up Supplies</t>
  </si>
  <si>
    <t>$1000 for Mike Stanley to paint mural</t>
  </si>
  <si>
    <t>Event Food Purchases</t>
  </si>
  <si>
    <t>Events Miscellaneous Costs</t>
  </si>
  <si>
    <t>Football Program - Various</t>
  </si>
  <si>
    <t>Player Contributions</t>
  </si>
  <si>
    <t>Based on actual 2021 contributions</t>
  </si>
  <si>
    <t>$60655 2021 actual; $58075 2019 actual 2018 = $343.75/pp   2019 = $375/pp (#160)</t>
  </si>
  <si>
    <t>*Player Donations</t>
  </si>
  <si>
    <t>Michelle Billings</t>
  </si>
  <si>
    <t>Game Day Nutrition</t>
  </si>
  <si>
    <t>Includes $1,260 for water budget</t>
  </si>
  <si>
    <t>2019 actual (appears 2019 includes team meals - Gatorade + Ucan+Tony Pepperoni 12 Games); 2021 nutrition for first 5 games was covered by 2020 overstock</t>
  </si>
  <si>
    <t>Passing Leagues</t>
  </si>
  <si>
    <t>Maybe for a tournament?</t>
  </si>
  <si>
    <t>Team Meals</t>
  </si>
  <si>
    <t>CIF Breakfast Donuts + Tony Pepperoni</t>
  </si>
  <si>
    <t>Player Development</t>
  </si>
  <si>
    <t>2018 player for recruiting dinner + Honors Dinners EO Season</t>
  </si>
  <si>
    <t>Fundraising - OPEN Position</t>
  </si>
  <si>
    <t>50/50 Raffel</t>
  </si>
  <si>
    <t>Community Donations Misc</t>
  </si>
  <si>
    <t>Based on actual 2021 contributions less $50K</t>
  </si>
  <si>
    <t>Escrip (Ralphs, Amazon)</t>
  </si>
  <si>
    <t>eTeamSports Fundraiser (Spring Fundraiser)</t>
  </si>
  <si>
    <t>Football Mania Opt Out (Fall Fundraiser)</t>
  </si>
  <si>
    <t>Football mania to be mandatory for 2022</t>
  </si>
  <si>
    <t>Football Mania Ticket Sales</t>
  </si>
  <si>
    <t>Superbowl Fun Squares/Other</t>
  </si>
  <si>
    <t>Not budgeting for 2022 reconsider for 2023</t>
  </si>
  <si>
    <t>Embassadors of Compassion</t>
  </si>
  <si>
    <t>Lift-A-Thon Income</t>
  </si>
  <si>
    <t>No longer holding lift a thon</t>
  </si>
  <si>
    <t>replaced with eTeamSports</t>
  </si>
  <si>
    <t>Matching Donations</t>
  </si>
  <si>
    <t>Jayme Brittingham/Lisa Rossman</t>
  </si>
  <si>
    <t>PFAN Income (Spring Fundraiser)</t>
  </si>
  <si>
    <t>109 players * $50 per ticket * 4 tickets per player estimate 50% complete the sale</t>
  </si>
  <si>
    <t>285 Tickets x $30</t>
  </si>
  <si>
    <t>Restaurant Nights</t>
  </si>
  <si>
    <t>Based on actual 2019 - need to advertise this</t>
  </si>
  <si>
    <t>Erin Aaberg/Lisa Rossman</t>
  </si>
  <si>
    <t>Silent Auction</t>
  </si>
  <si>
    <t>Taste Misc. Income</t>
  </si>
  <si>
    <t>$0 2021 actual; $150 Pepsi, $250 Sponsor, $200 Tickets Returned</t>
  </si>
  <si>
    <t>Jayme will communicate Taste ticket sales amount and club retention by 1/27</t>
  </si>
  <si>
    <t>Taste Opt out</t>
  </si>
  <si>
    <t>Based on acutal 2019</t>
  </si>
  <si>
    <t>Lisa Rossman</t>
  </si>
  <si>
    <t>Taste Ticket Sales</t>
  </si>
  <si>
    <t>218 tickets X $60 pass through to PFAN expense</t>
  </si>
  <si>
    <t>90 players @ 5 tix @ $40</t>
  </si>
  <si>
    <t>Winner Proceeds (Mania)</t>
  </si>
  <si>
    <t>Winner proceeds donated back</t>
  </si>
  <si>
    <t>PFAN - Taste of Aliso Niguel</t>
  </si>
  <si>
    <t>274 tix + 9 extra tables</t>
  </si>
  <si>
    <t>Taste of Aliso - Silent Auction</t>
  </si>
  <si>
    <t>Ticket Purchase Costs - Football Mania</t>
  </si>
  <si>
    <t>Winner Payments</t>
  </si>
  <si>
    <t>Fettig Gave Back $25; check for Linda Arellano voided and reissued in Jan 2020</t>
  </si>
  <si>
    <t>Sales Prizes</t>
  </si>
  <si>
    <t>eTeamSports Service Fee</t>
  </si>
  <si>
    <t>Renewal before 7/31/22 subscription fee of 12% prior year gross funding</t>
  </si>
  <si>
    <t>Fundraising Miscellaneous Costs</t>
  </si>
  <si>
    <t>Ordered (25) pizzas &amp; too many… next year order (20) for taste tix return party + PledgeStar $981.78</t>
  </si>
  <si>
    <t>Operations - Julie Molina</t>
  </si>
  <si>
    <t>Interest</t>
  </si>
  <si>
    <t>Accounting Fees</t>
  </si>
  <si>
    <t xml:space="preserve">Putman </t>
  </si>
  <si>
    <t>Banking Fees</t>
  </si>
  <si>
    <t>BOD Uniforms</t>
  </si>
  <si>
    <t>New jerseys for 7 board members x $40</t>
  </si>
  <si>
    <t>Business Registration Fees (Annual fee)</t>
  </si>
  <si>
    <t>Communications (Constant Contact / Zoom)</t>
  </si>
  <si>
    <t>Insurance</t>
  </si>
  <si>
    <t>Merchant &amp; PayPal Fees</t>
  </si>
  <si>
    <t>Based on 2021 Actual</t>
  </si>
  <si>
    <t>Other Miscellaneous Expenditure</t>
  </si>
  <si>
    <t>Petty Cash</t>
  </si>
  <si>
    <t>Should always be $0 flow through at end of year</t>
  </si>
  <si>
    <t>In theory, should be zero</t>
  </si>
  <si>
    <t>Postage</t>
  </si>
  <si>
    <t>Taxes</t>
  </si>
  <si>
    <t>Website</t>
  </si>
  <si>
    <t>Photography &amp; Videography &amp; Game Communication - Various</t>
  </si>
  <si>
    <t>Elli Jones/Yolette Martinez</t>
  </si>
  <si>
    <t>Social Media</t>
  </si>
  <si>
    <t>New for 2022</t>
  </si>
  <si>
    <t>Camera Systems &amp; Communica</t>
  </si>
  <si>
    <t>Budget for filming games-may get donation for 2022</t>
  </si>
  <si>
    <t>Varsity Game Day Photographer</t>
  </si>
  <si>
    <t>Recommend adding some budget for CIF playoff games --- hopeful</t>
  </si>
  <si>
    <t>Player Gear &amp; Spirit Wear - Jen Klenske</t>
  </si>
  <si>
    <t>Jen Klenske</t>
  </si>
  <si>
    <t>Online Store Percentage Income</t>
  </si>
  <si>
    <t>Online store sales net approximately same as previous years where we had to carry inventory</t>
  </si>
  <si>
    <t>Spirit Wear Sales Income</t>
  </si>
  <si>
    <t>Note that spiritwear changed for 2021, no longer carry inventory</t>
  </si>
  <si>
    <t>ANHS Staff Shirts</t>
  </si>
  <si>
    <t>Spirit Wear Purchase Costs</t>
  </si>
  <si>
    <t>Spirit Wear Supplies</t>
  </si>
  <si>
    <t>Snack Bar - Jayme Brittingham</t>
  </si>
  <si>
    <t xml:space="preserve">Jayme Brittingham </t>
  </si>
  <si>
    <t>Donations</t>
  </si>
  <si>
    <t>Food Sales</t>
  </si>
  <si>
    <t>Snack Bar Equipment</t>
  </si>
  <si>
    <t>Maybe purchase new BBQ or coolers</t>
  </si>
  <si>
    <t xml:space="preserve">Pizza Warmer Bags </t>
  </si>
  <si>
    <t>Snack Bar Food &amp; Beverages</t>
  </si>
  <si>
    <t xml:space="preserve">Snack Bar Supplies </t>
  </si>
  <si>
    <t>Napkins, plates, paper towels, etc.</t>
  </si>
  <si>
    <t>Summer Camp - various</t>
  </si>
  <si>
    <t>Monica/Cameron/Coach</t>
  </si>
  <si>
    <t>Summer Camp Player Payments</t>
  </si>
  <si>
    <t xml:space="preserve"> 109 athletes x $350 </t>
  </si>
  <si>
    <t>Summer Camp Coaching Fees</t>
  </si>
  <si>
    <t>Summer Camp T-shirts/practice shirts</t>
  </si>
  <si>
    <t>170 Shirts compression &amp; wicking</t>
  </si>
  <si>
    <t>Summer Camp - Misc Costs</t>
  </si>
  <si>
    <t>Uniforms - Coach Calahan</t>
  </si>
  <si>
    <t>Lost Item Payments</t>
  </si>
  <si>
    <t>Sock Purchases</t>
  </si>
  <si>
    <t>Bags</t>
  </si>
  <si>
    <t>Game Jerseys &amp; Pants</t>
  </si>
  <si>
    <t>Practice Jerseys &amp; Pants</t>
  </si>
  <si>
    <t>Per Coach no add'l practice uniforms for 2022</t>
  </si>
  <si>
    <t>Add (10) M + (10) L = (10) XL Compression shirts to order next year and (5-10) less 3X lineman shirts and (5-10) less 2X lineman shirts</t>
  </si>
  <si>
    <t>Samples</t>
  </si>
  <si>
    <t>Socks</t>
  </si>
  <si>
    <t>Per Coach socks included no additional budget for 2022</t>
  </si>
  <si>
    <t>Spring Motivation Shirts</t>
  </si>
  <si>
    <t>Uniform Supplies</t>
  </si>
  <si>
    <t>Volunteers - Raechl Kynor</t>
  </si>
  <si>
    <t>Raechl Kynor</t>
  </si>
  <si>
    <t>Volunteer Opt Out Payments</t>
  </si>
  <si>
    <t>Based on 2021 actual</t>
  </si>
  <si>
    <t>Youth Programs - Coach Calahan</t>
  </si>
  <si>
    <t>8th grade weight training donations</t>
  </si>
  <si>
    <t># of players * $50</t>
  </si>
  <si>
    <t>Equal to 2020 original budget</t>
  </si>
  <si>
    <t>Coaching Costs</t>
  </si>
  <si>
    <t>T-Shirts/practice shirts</t>
  </si>
  <si>
    <t>$560 for 80 t-shirts previous years</t>
  </si>
  <si>
    <t>2020 actual = $560; 2021 budget reduced to zero as shirts from 2020 will be used.</t>
  </si>
  <si>
    <t>Miscellaneous Expenses</t>
  </si>
  <si>
    <t>Projected N.I.</t>
  </si>
  <si>
    <t>Actual N.I.</t>
  </si>
  <si>
    <t>Projected check figures</t>
  </si>
  <si>
    <t>Actual</t>
  </si>
  <si>
    <t>Check: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</si>
</sst>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66CC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66CC"/>
      <name val="Calibri"/>
      <family val="2"/>
      <scheme val="minor"/>
    </font>
    <font>
      <sz val="8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1" applyFont="1"/>
    <xf numFmtId="0" fontId="6" fillId="0" borderId="0" xfId="1" applyFont="1"/>
    <xf numFmtId="1" fontId="6" fillId="0" borderId="0" xfId="2" applyNumberFormat="1" applyFont="1" applyAlignment="1">
      <alignment horizontal="center"/>
    </xf>
    <xf numFmtId="1" fontId="7" fillId="0" borderId="0" xfId="2" applyNumberFormat="1" applyFont="1" applyAlignment="1">
      <alignment horizontal="left"/>
    </xf>
    <xf numFmtId="1" fontId="8" fillId="0" borderId="0" xfId="2" applyNumberFormat="1" applyFont="1" applyAlignment="1">
      <alignment horizontal="left"/>
    </xf>
    <xf numFmtId="0" fontId="4" fillId="0" borderId="0" xfId="1" applyFont="1"/>
    <xf numFmtId="44" fontId="9" fillId="0" borderId="0" xfId="2" applyFont="1" applyAlignment="1">
      <alignment horizontal="center" wrapText="1"/>
    </xf>
    <xf numFmtId="44" fontId="10" fillId="0" borderId="0" xfId="2" applyFont="1" applyAlignment="1">
      <alignment horizontal="center" wrapText="1"/>
    </xf>
    <xf numFmtId="44" fontId="4" fillId="0" borderId="0" xfId="2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2" fillId="2" borderId="0" xfId="1" applyFont="1" applyFill="1"/>
    <xf numFmtId="0" fontId="4" fillId="2" borderId="0" xfId="1" applyFont="1" applyFill="1"/>
    <xf numFmtId="44" fontId="9" fillId="2" borderId="0" xfId="2" applyFont="1" applyFill="1"/>
    <xf numFmtId="44" fontId="10" fillId="2" borderId="0" xfId="2" applyFont="1" applyFill="1"/>
    <xf numFmtId="44" fontId="4" fillId="2" borderId="0" xfId="2" applyFont="1" applyFill="1"/>
    <xf numFmtId="0" fontId="11" fillId="0" borderId="0" xfId="1" applyFont="1"/>
    <xf numFmtId="44" fontId="11" fillId="0" borderId="1" xfId="2" applyFont="1" applyFill="1" applyBorder="1"/>
    <xf numFmtId="44" fontId="3" fillId="0" borderId="1" xfId="2" applyFont="1" applyFill="1" applyBorder="1"/>
    <xf numFmtId="44" fontId="0" fillId="0" borderId="0" xfId="2" applyFont="1"/>
    <xf numFmtId="44" fontId="12" fillId="0" borderId="0" xfId="2" applyFont="1" applyFill="1" applyBorder="1"/>
    <xf numFmtId="0" fontId="1" fillId="0" borderId="0" xfId="1" quotePrefix="1" applyAlignment="1">
      <alignment horizontal="left"/>
    </xf>
    <xf numFmtId="8" fontId="12" fillId="0" borderId="0" xfId="2" applyNumberFormat="1" applyFont="1" applyFill="1" applyBorder="1"/>
    <xf numFmtId="44" fontId="12" fillId="0" borderId="0" xfId="2" quotePrefix="1" applyFont="1" applyFill="1" applyBorder="1" applyAlignment="1">
      <alignment horizontal="left"/>
    </xf>
    <xf numFmtId="0" fontId="11" fillId="0" borderId="0" xfId="1" quotePrefix="1" applyFont="1" applyAlignment="1">
      <alignment horizontal="left"/>
    </xf>
    <xf numFmtId="44" fontId="12" fillId="0" borderId="0" xfId="2" applyFont="1" applyFill="1"/>
    <xf numFmtId="8" fontId="12" fillId="0" borderId="0" xfId="2" applyNumberFormat="1" applyFont="1" applyFill="1"/>
    <xf numFmtId="44" fontId="12" fillId="0" borderId="0" xfId="2" quotePrefix="1" applyFont="1" applyFill="1" applyAlignment="1">
      <alignment horizontal="left"/>
    </xf>
    <xf numFmtId="44" fontId="12" fillId="0" borderId="0" xfId="2" applyFont="1" applyFill="1" applyAlignment="1">
      <alignment horizontal="left"/>
    </xf>
    <xf numFmtId="0" fontId="3" fillId="0" borderId="0" xfId="1" applyFont="1"/>
    <xf numFmtId="44" fontId="13" fillId="0" borderId="1" xfId="2" applyFont="1" applyFill="1" applyBorder="1"/>
    <xf numFmtId="0" fontId="3" fillId="0" borderId="0" xfId="1" quotePrefix="1" applyFont="1" applyAlignment="1">
      <alignment horizontal="left"/>
    </xf>
    <xf numFmtId="8" fontId="0" fillId="0" borderId="0" xfId="2" applyNumberFormat="1" applyFont="1" applyFill="1" applyAlignment="1">
      <alignment wrapText="1"/>
    </xf>
    <xf numFmtId="8" fontId="12" fillId="0" borderId="0" xfId="2" applyNumberFormat="1" applyFont="1" applyFill="1" applyAlignment="1">
      <alignment wrapText="1"/>
    </xf>
    <xf numFmtId="8" fontId="12" fillId="0" borderId="0" xfId="2" quotePrefix="1" applyNumberFormat="1" applyFont="1" applyFill="1" applyAlignment="1">
      <alignment horizontal="left" wrapText="1"/>
    </xf>
    <xf numFmtId="44" fontId="9" fillId="0" borderId="0" xfId="2" applyFont="1"/>
    <xf numFmtId="44" fontId="10" fillId="0" borderId="0" xfId="2" applyFont="1"/>
    <xf numFmtId="44" fontId="4" fillId="0" borderId="2" xfId="2" applyFont="1" applyBorder="1"/>
    <xf numFmtId="44" fontId="4" fillId="0" borderId="0" xfId="2" applyFont="1" applyBorder="1"/>
    <xf numFmtId="0" fontId="2" fillId="2" borderId="0" xfId="1" quotePrefix="1" applyFont="1" applyFill="1" applyAlignment="1">
      <alignment horizontal="left"/>
    </xf>
    <xf numFmtId="44" fontId="3" fillId="0" borderId="1" xfId="2" applyFont="1" applyFill="1" applyBorder="1" applyAlignment="1"/>
    <xf numFmtId="44" fontId="13" fillId="0" borderId="1" xfId="2" applyFont="1" applyFill="1" applyBorder="1" applyAlignment="1"/>
    <xf numFmtId="44" fontId="11" fillId="0" borderId="1" xfId="2" applyFont="1" applyBorder="1"/>
    <xf numFmtId="44" fontId="3" fillId="0" borderId="1" xfId="2" applyFont="1" applyBorder="1"/>
    <xf numFmtId="44" fontId="12" fillId="0" borderId="0" xfId="2" applyFont="1"/>
    <xf numFmtId="44" fontId="12" fillId="0" borderId="0" xfId="2" quotePrefix="1" applyFont="1" applyAlignment="1">
      <alignment horizontal="left"/>
    </xf>
    <xf numFmtId="44" fontId="13" fillId="0" borderId="1" xfId="2" applyFont="1" applyBorder="1"/>
    <xf numFmtId="0" fontId="10" fillId="0" borderId="0" xfId="1" applyFont="1"/>
    <xf numFmtId="44" fontId="11" fillId="0" borderId="1" xfId="2" applyFont="1" applyFill="1" applyBorder="1" applyAlignment="1"/>
    <xf numFmtId="44" fontId="12" fillId="0" borderId="0" xfId="2" applyFont="1" applyFill="1" applyBorder="1" applyAlignment="1"/>
    <xf numFmtId="13" fontId="12" fillId="0" borderId="0" xfId="2" applyNumberFormat="1" applyFont="1" applyFill="1" applyBorder="1" applyAlignment="1"/>
    <xf numFmtId="0" fontId="14" fillId="0" borderId="0" xfId="1" applyFont="1"/>
    <xf numFmtId="44" fontId="11" fillId="0" borderId="1" xfId="2" applyFont="1" applyBorder="1" applyAlignment="1"/>
    <xf numFmtId="44" fontId="4" fillId="0" borderId="0" xfId="2" applyFont="1" applyFill="1"/>
    <xf numFmtId="44" fontId="12" fillId="0" borderId="0" xfId="2" applyFont="1" applyBorder="1" applyAlignment="1"/>
    <xf numFmtId="44" fontId="12" fillId="0" borderId="0" xfId="2" applyFont="1" applyBorder="1" applyAlignment="1">
      <alignment wrapText="1"/>
    </xf>
    <xf numFmtId="44" fontId="0" fillId="0" borderId="0" xfId="2" applyFont="1" applyBorder="1" applyAlignment="1">
      <alignment wrapText="1"/>
    </xf>
    <xf numFmtId="44" fontId="12" fillId="0" borderId="0" xfId="2" quotePrefix="1" applyFont="1" applyBorder="1" applyAlignment="1">
      <alignment horizontal="left" wrapText="1"/>
    </xf>
    <xf numFmtId="44" fontId="0" fillId="0" borderId="0" xfId="2" applyFont="1" applyAlignment="1">
      <alignment wrapText="1"/>
    </xf>
    <xf numFmtId="44" fontId="12" fillId="0" borderId="0" xfId="2" applyFont="1" applyAlignment="1">
      <alignment wrapText="1"/>
    </xf>
    <xf numFmtId="44" fontId="0" fillId="0" borderId="0" xfId="2" applyFont="1" applyFill="1" applyBorder="1" applyAlignment="1"/>
    <xf numFmtId="44" fontId="0" fillId="0" borderId="0" xfId="2" quotePrefix="1" applyFont="1" applyFill="1" applyBorder="1" applyAlignment="1">
      <alignment horizontal="left"/>
    </xf>
    <xf numFmtId="44" fontId="11" fillId="3" borderId="1" xfId="2" applyFont="1" applyFill="1" applyBorder="1" applyAlignment="1"/>
    <xf numFmtId="44" fontId="12" fillId="0" borderId="0" xfId="2" applyFont="1" applyFill="1" applyBorder="1" applyAlignment="1">
      <alignment wrapText="1"/>
    </xf>
    <xf numFmtId="44" fontId="0" fillId="0" borderId="0" xfId="2" quotePrefix="1" applyFont="1" applyBorder="1" applyAlignment="1">
      <alignment horizontal="left"/>
    </xf>
    <xf numFmtId="44" fontId="0" fillId="0" borderId="0" xfId="2" applyFont="1" applyBorder="1" applyAlignment="1"/>
    <xf numFmtId="44" fontId="0" fillId="0" borderId="0" xfId="2" quotePrefix="1" applyFont="1" applyAlignment="1">
      <alignment horizontal="left"/>
    </xf>
    <xf numFmtId="0" fontId="9" fillId="0" borderId="0" xfId="1" applyFont="1"/>
    <xf numFmtId="44" fontId="15" fillId="0" borderId="1" xfId="2" applyFont="1" applyBorder="1"/>
    <xf numFmtId="44" fontId="16" fillId="0" borderId="0" xfId="2" applyFont="1" applyBorder="1" applyAlignment="1"/>
    <xf numFmtId="44" fontId="16" fillId="0" borderId="0" xfId="2" quotePrefix="1" applyFont="1"/>
    <xf numFmtId="44" fontId="16" fillId="0" borderId="0" xfId="2" applyFont="1"/>
    <xf numFmtId="44" fontId="11" fillId="0" borderId="0" xfId="2" applyFont="1"/>
    <xf numFmtId="0" fontId="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4" fillId="4" borderId="3" xfId="1" quotePrefix="1" applyFont="1" applyFill="1" applyBorder="1" applyAlignment="1">
      <alignment horizontal="left" vertical="center"/>
    </xf>
    <xf numFmtId="0" fontId="4" fillId="4" borderId="4" xfId="1" applyFont="1" applyFill="1" applyBorder="1" applyAlignment="1">
      <alignment vertical="center"/>
    </xf>
    <xf numFmtId="44" fontId="9" fillId="4" borderId="4" xfId="1" applyNumberFormat="1" applyFont="1" applyFill="1" applyBorder="1" applyAlignment="1">
      <alignment vertical="center"/>
    </xf>
    <xf numFmtId="44" fontId="10" fillId="4" borderId="5" xfId="1" applyNumberFormat="1" applyFont="1" applyFill="1" applyBorder="1" applyAlignment="1">
      <alignment vertical="center"/>
    </xf>
    <xf numFmtId="44" fontId="10" fillId="0" borderId="0" xfId="1" applyNumberFormat="1" applyFont="1" applyAlignment="1">
      <alignment vertical="center"/>
    </xf>
    <xf numFmtId="0" fontId="18" fillId="0" borderId="0" xfId="1" applyFont="1"/>
    <xf numFmtId="0" fontId="4" fillId="4" borderId="6" xfId="1" applyFont="1" applyFill="1" applyBorder="1" applyAlignment="1">
      <alignment vertical="center"/>
    </xf>
    <xf numFmtId="0" fontId="4" fillId="4" borderId="0" xfId="1" applyFont="1" applyFill="1" applyAlignment="1">
      <alignment vertical="center"/>
    </xf>
    <xf numFmtId="0" fontId="4" fillId="4" borderId="0" xfId="1" quotePrefix="1" applyFont="1" applyFill="1" applyAlignment="1">
      <alignment horizontal="left" vertical="center"/>
    </xf>
    <xf numFmtId="44" fontId="9" fillId="4" borderId="7" xfId="1" applyNumberFormat="1" applyFont="1" applyFill="1" applyBorder="1" applyAlignment="1">
      <alignment vertical="center"/>
    </xf>
    <xf numFmtId="44" fontId="9" fillId="0" borderId="0" xfId="1" applyNumberFormat="1" applyFont="1" applyAlignment="1">
      <alignment vertical="center"/>
    </xf>
    <xf numFmtId="44" fontId="3" fillId="0" borderId="6" xfId="2" applyFont="1" applyBorder="1"/>
    <xf numFmtId="44" fontId="3" fillId="0" borderId="0" xfId="2" applyFont="1" applyBorder="1"/>
    <xf numFmtId="44" fontId="0" fillId="0" borderId="0" xfId="2" applyFont="1" applyBorder="1"/>
    <xf numFmtId="44" fontId="0" fillId="0" borderId="7" xfId="2" applyFont="1" applyBorder="1"/>
    <xf numFmtId="44" fontId="0" fillId="0" borderId="0" xfId="2" applyFont="1" applyFill="1" applyBorder="1"/>
    <xf numFmtId="0" fontId="4" fillId="5" borderId="6" xfId="1" quotePrefix="1" applyFont="1" applyFill="1" applyBorder="1" applyAlignment="1">
      <alignment horizontal="left" vertical="center"/>
    </xf>
    <xf numFmtId="0" fontId="4" fillId="5" borderId="0" xfId="1" applyFont="1" applyFill="1" applyAlignment="1">
      <alignment vertical="center"/>
    </xf>
    <xf numFmtId="44" fontId="9" fillId="5" borderId="0" xfId="1" applyNumberFormat="1" applyFont="1" applyFill="1" applyAlignment="1">
      <alignment vertical="center"/>
    </xf>
    <xf numFmtId="0" fontId="4" fillId="5" borderId="7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5" borderId="8" xfId="1" applyFont="1" applyFill="1" applyBorder="1" applyAlignment="1">
      <alignment vertical="center"/>
    </xf>
    <xf numFmtId="0" fontId="4" fillId="5" borderId="9" xfId="1" applyFont="1" applyFill="1" applyBorder="1" applyAlignment="1">
      <alignment vertical="center"/>
    </xf>
    <xf numFmtId="44" fontId="9" fillId="5" borderId="10" xfId="1" applyNumberFormat="1" applyFont="1" applyFill="1" applyBorder="1" applyAlignment="1">
      <alignment vertical="center"/>
    </xf>
    <xf numFmtId="0" fontId="4" fillId="0" borderId="0" xfId="1" quotePrefix="1" applyFont="1" applyAlignment="1">
      <alignment horizontal="right"/>
    </xf>
    <xf numFmtId="44" fontId="3" fillId="0" borderId="0" xfId="2" applyFont="1"/>
  </cellXfs>
  <cellStyles count="3">
    <cellStyle name="Currency 2" xfId="2" xr:uid="{75E67597-BBC4-48D1-9B32-6C83F2E6FA1B}"/>
    <cellStyle name="Normal" xfId="0" builtinId="0"/>
    <cellStyle name="Normal 3" xfId="1" xr:uid="{5147A4FC-4CDD-4880-A03E-08D6488903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eMolina/Desktop/WFC/2022%20Treasurer%20Info/2022%20Accounting/2022.01/2022.01.31%20Board%20Mee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 &amp; Loss YTD"/>
      <sheetName val="Reconciliation"/>
      <sheetName val="2022 Full Year Budget"/>
      <sheetName val="F&amp;M Activity"/>
      <sheetName val="QBO Activity"/>
      <sheetName val="Pending Transactions"/>
      <sheetName val="Pay Pal Transfer 6.13.2020"/>
    </sheetNames>
    <sheetDataSet>
      <sheetData sheetId="0">
        <row r="10">
          <cell r="B10">
            <v>1025</v>
          </cell>
        </row>
        <row r="17">
          <cell r="B17">
            <v>685.23</v>
          </cell>
        </row>
        <row r="19">
          <cell r="B19">
            <v>339.77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rocsal, Rebecca L" id="{AE1B8EAC-6026-4698-8ABF-6798257CF498}" userId="S::rprocsal@kpmg.com::e57a1b42-eee2-40ea-93fc-36e3a5c51edf" providerId="AD"/>
  <person displayName="Julie Molina" id="{6D718855-A96E-44C8-8EF7-97F4706CA599}" userId="S::jmolina@safetysys.com::c6320267-51cf-48fe-bea3-28851fa00d0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7" dT="2022-01-04T03:58:52.39" personId="{AE1B8EAC-6026-4698-8ABF-6798257CF498}" id="{AE052E94-01DD-4954-909F-5FF5750B4C30}">
    <text>How many senior players x price per pkg.  2021 price = $100</text>
  </threadedComment>
  <threadedComment ref="N20" dT="2022-01-04T03:59:03.75" personId="{AE1B8EAC-6026-4698-8ABF-6798257CF498}" id="{0A2FBD52-ED1D-4685-A810-410AAABD9B61}">
    <text>Ask Coach re needs</text>
  </threadedComment>
  <threadedComment ref="F37" dT="2022-01-22T02:41:35.18" personId="{6D718855-A96E-44C8-8EF7-97F4706CA599}" id="{DB8981A3-EE44-4CF1-95D3-845C0BBA9648}">
    <text>This will probably need to increase to $10k - $12K based on the quotes received for 2021. Actual cost ended up being less due to a lower head count than originally expected.</text>
  </threadedComment>
  <threadedComment ref="F54" dT="2022-01-19T03:13:02.03" personId="{AE1B8EAC-6026-4698-8ABF-6798257CF498}" id="{869405D5-C158-4E30-B2E3-6FD728616B18}">
    <text>Will district cover any of the coaches stipends?  If so, how many?</text>
  </threadedComment>
  <threadedComment ref="D74" dT="2022-01-22T02:46:48.84" personId="{6D718855-A96E-44C8-8EF7-97F4706CA599}" id="{3E517940-10C0-4BAD-855C-1BD82D3EEC1C}">
    <text># of players X player charge x 60%</text>
  </threadedComment>
  <threadedComment ref="D86" dT="2022-02-01T05:11:32.85" personId="{6D718855-A96E-44C8-8EF7-97F4706CA599}" id="{ADEDF31F-25AF-4BC6-90DB-55BD49725F00}">
    <text>Leave as previous years, will need to be adjusted when we get a coordinator</text>
  </threadedComment>
  <threadedComment ref="D88" dT="2022-01-19T03:39:52.16" personId="{AE1B8EAC-6026-4698-8ABF-6798257CF498}" id="{1A15132A-92E9-4ED3-9245-F67D7D459552}">
    <text>I think this has been discontinued.  Can ask Coach</text>
  </threadedComment>
  <threadedComment ref="J91" dT="2022-01-19T04:04:01.16" personId="{AE1B8EAC-6026-4698-8ABF-6798257CF498}" id="{4D4EB33A-3F6B-456F-A2A9-815CAC774315}">
    <text>Do we know Taste Ticket prices for 2022?</text>
  </threadedComment>
  <threadedComment ref="D94" dT="2022-01-22T02:50:13.92" personId="{6D718855-A96E-44C8-8EF7-97F4706CA599}" id="{AD5C0B87-C6EA-4311-97FD-C2A3E17669DB}">
    <text>Taste Ticket Sales - PFAN Taste</text>
  </threadedComment>
  <threadedComment ref="F103" dT="2022-01-22T02:51:46.63" personId="{6D718855-A96E-44C8-8EF7-97F4706CA599}" id="{42043465-A066-474E-A5D4-8051FA154466}">
    <text>Flat fee for 2021, 18% of sales for 2020</text>
  </threadedComment>
  <threadedComment ref="C116" dT="2022-01-22T02:53:25.49" personId="{6D718855-A96E-44C8-8EF7-97F4706CA599}" id="{6FA1E781-1334-4055-BECD-07C215A20685}">
    <text>Used to fund snack bar should be in &amp; out cost</text>
  </threadedComment>
  <threadedComment ref="F123" dT="2022-01-19T04:13:44.33" personId="{AE1B8EAC-6026-4698-8ABF-6798257CF498}" id="{A0DD0B0B-12BD-4A1B-9EFD-18A38C170923}">
    <text>Confirm any need with coach --- this would be hudl or any other filming service.  Coach mentioned looking into a filming service at one meeting</text>
  </threadedComment>
  <threadedComment ref="G136" dT="2022-01-04T04:23:27.90" personId="{AE1B8EAC-6026-4698-8ABF-6798257CF498}" id="{5C97450A-3E3E-4DB0-B645-90EC24A62475}">
    <text>Look into BBQ purchase for team</text>
  </threadedComment>
  <threadedComment ref="D141" dT="2022-01-19T04:22:39.17" personId="{AE1B8EAC-6026-4698-8ABF-6798257CF498}" id="{47EEBE8C-3F0B-4C6D-973D-B47E4C7D1C5B}">
    <text>price x est number of participants</text>
  </threadedComment>
  <threadedComment ref="F150" dT="2022-01-19T04:35:11.64" personId="{AE1B8EAC-6026-4698-8ABF-6798257CF498}" id="{35D4CA12-35B7-4F53-9FD1-800FD7970555}">
    <text>Need to consider nike proposal + riddell proposal that we need to get from coach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849A8-2572-4C67-8128-5D38AFA89E96}">
  <sheetPr>
    <tabColor rgb="FF0070C0"/>
    <pageSetUpPr fitToPage="1"/>
  </sheetPr>
  <dimension ref="A1:Q17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Col="1" x14ac:dyDescent="0.25"/>
  <cols>
    <col min="1" max="1" width="23.5703125" style="11" customWidth="1"/>
    <col min="2" max="2" width="23.5703125" style="11" hidden="1" customWidth="1" outlineLevel="1"/>
    <col min="3" max="3" width="43.42578125" style="6" bestFit="1" customWidth="1" collapsed="1"/>
    <col min="4" max="4" width="12.42578125" style="20" bestFit="1" customWidth="1"/>
    <col min="5" max="5" width="12.42578125" style="20" customWidth="1"/>
    <col min="6" max="6" width="13.28515625" style="101" bestFit="1" customWidth="1"/>
    <col min="7" max="7" width="13.28515625" style="101" customWidth="1"/>
    <col min="8" max="9" width="13.28515625" style="20" customWidth="1"/>
    <col min="10" max="10" width="46" style="11" customWidth="1"/>
    <col min="11" max="12" width="12.28515625" style="20" hidden="1" customWidth="1" outlineLevel="1"/>
    <col min="13" max="13" width="2.7109375" style="11" hidden="1" customWidth="1" outlineLevel="1"/>
    <col min="14" max="14" width="97.5703125" style="11" hidden="1" customWidth="1" outlineLevel="1"/>
    <col min="15" max="15" width="9.140625" style="11" collapsed="1"/>
    <col min="16" max="16384" width="9.140625" style="11"/>
  </cols>
  <sheetData>
    <row r="1" spans="1:14" s="2" customFormat="1" ht="31.5" x14ac:dyDescent="0.5">
      <c r="A1" s="1" t="s">
        <v>0</v>
      </c>
      <c r="D1" s="3">
        <v>2022</v>
      </c>
      <c r="E1" s="3"/>
      <c r="F1" s="3"/>
      <c r="G1" s="3"/>
      <c r="H1" s="3"/>
      <c r="J1" s="4" t="s">
        <v>1</v>
      </c>
      <c r="K1" s="5"/>
      <c r="L1" s="5"/>
    </row>
    <row r="2" spans="1:14" ht="30" x14ac:dyDescent="0.25">
      <c r="A2" s="6" t="s">
        <v>2</v>
      </c>
      <c r="B2" s="6"/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0"/>
    </row>
    <row r="3" spans="1:14" s="13" customFormat="1" x14ac:dyDescent="0.25">
      <c r="A3" s="12" t="s">
        <v>13</v>
      </c>
      <c r="B3" s="12"/>
      <c r="D3" s="14"/>
      <c r="E3" s="14"/>
      <c r="F3" s="15"/>
      <c r="G3" s="15"/>
      <c r="H3" s="16"/>
      <c r="I3" s="16"/>
      <c r="K3" s="16"/>
      <c r="L3" s="16"/>
    </row>
    <row r="4" spans="1:14" x14ac:dyDescent="0.25">
      <c r="B4" s="11" t="s">
        <v>14</v>
      </c>
      <c r="C4" s="17" t="s">
        <v>15</v>
      </c>
      <c r="D4" s="18">
        <v>1625</v>
      </c>
      <c r="E4" s="18"/>
      <c r="F4" s="19"/>
      <c r="G4" s="19"/>
      <c r="I4" s="21"/>
      <c r="J4" s="22" t="s">
        <v>16</v>
      </c>
      <c r="K4" s="23">
        <v>1410</v>
      </c>
      <c r="L4" s="23">
        <v>1760</v>
      </c>
      <c r="N4" s="24" t="s">
        <v>17</v>
      </c>
    </row>
    <row r="5" spans="1:14" x14ac:dyDescent="0.25">
      <c r="B5" s="11" t="s">
        <v>14</v>
      </c>
      <c r="C5" s="17" t="s">
        <v>18</v>
      </c>
      <c r="D5" s="18">
        <v>7200</v>
      </c>
      <c r="E5" s="18"/>
      <c r="F5" s="19"/>
      <c r="G5" s="19"/>
      <c r="I5" s="21"/>
      <c r="K5" s="23">
        <v>8727</v>
      </c>
      <c r="L5" s="23">
        <v>3332</v>
      </c>
      <c r="N5" s="24" t="s">
        <v>19</v>
      </c>
    </row>
    <row r="6" spans="1:14" x14ac:dyDescent="0.25">
      <c r="B6" s="11" t="s">
        <v>20</v>
      </c>
      <c r="C6" s="25" t="s">
        <v>21</v>
      </c>
      <c r="D6" s="18">
        <v>17500</v>
      </c>
      <c r="E6" s="18"/>
      <c r="F6" s="19"/>
      <c r="G6" s="19"/>
      <c r="I6" s="26"/>
      <c r="K6" s="27">
        <v>11450</v>
      </c>
      <c r="L6" s="27">
        <v>25260</v>
      </c>
      <c r="N6" s="28"/>
    </row>
    <row r="7" spans="1:14" x14ac:dyDescent="0.25">
      <c r="B7" s="11" t="s">
        <v>14</v>
      </c>
      <c r="C7" s="17" t="s">
        <v>22</v>
      </c>
      <c r="D7" s="18">
        <v>3000</v>
      </c>
      <c r="E7" s="18"/>
      <c r="F7" s="19"/>
      <c r="G7" s="19"/>
      <c r="I7" s="26"/>
      <c r="J7" s="11" t="s">
        <v>16</v>
      </c>
      <c r="K7" s="27">
        <v>4550</v>
      </c>
      <c r="L7" s="27">
        <v>3590</v>
      </c>
      <c r="N7" s="29" t="s">
        <v>23</v>
      </c>
    </row>
    <row r="8" spans="1:14" x14ac:dyDescent="0.25">
      <c r="B8" s="11" t="s">
        <v>20</v>
      </c>
      <c r="C8" s="30" t="s">
        <v>24</v>
      </c>
      <c r="D8" s="18"/>
      <c r="E8" s="31"/>
      <c r="F8" s="19">
        <f>-15*55</f>
        <v>-825</v>
      </c>
      <c r="G8" s="19"/>
      <c r="I8" s="26"/>
      <c r="J8" s="22" t="s">
        <v>25</v>
      </c>
      <c r="K8" s="27">
        <v>-325</v>
      </c>
      <c r="L8" s="27">
        <v>-3687</v>
      </c>
      <c r="N8" s="28" t="s">
        <v>26</v>
      </c>
    </row>
    <row r="9" spans="1:14" x14ac:dyDescent="0.25">
      <c r="B9" s="11" t="s">
        <v>20</v>
      </c>
      <c r="C9" s="32" t="s">
        <v>27</v>
      </c>
      <c r="D9" s="18"/>
      <c r="E9" s="18"/>
      <c r="F9" s="19">
        <v>-150</v>
      </c>
      <c r="G9" s="19"/>
      <c r="I9" s="26"/>
      <c r="K9" s="27"/>
      <c r="L9" s="27"/>
      <c r="N9" s="26" t="s">
        <v>28</v>
      </c>
    </row>
    <row r="10" spans="1:14" x14ac:dyDescent="0.25">
      <c r="B10" s="11" t="s">
        <v>20</v>
      </c>
      <c r="C10" s="30" t="s">
        <v>29</v>
      </c>
      <c r="D10" s="18"/>
      <c r="E10" s="18"/>
      <c r="F10" s="19">
        <v>-1000</v>
      </c>
      <c r="G10" s="19"/>
      <c r="I10" s="26"/>
      <c r="J10" s="11" t="s">
        <v>30</v>
      </c>
      <c r="K10" s="27">
        <v>0</v>
      </c>
      <c r="L10" s="27">
        <v>-9581</v>
      </c>
      <c r="N10" s="28" t="s">
        <v>31</v>
      </c>
    </row>
    <row r="11" spans="1:14" x14ac:dyDescent="0.25">
      <c r="B11" s="11" t="s">
        <v>14</v>
      </c>
      <c r="C11" s="30" t="s">
        <v>32</v>
      </c>
      <c r="D11" s="18"/>
      <c r="E11" s="18"/>
      <c r="F11" s="19">
        <v>-9000</v>
      </c>
      <c r="G11" s="19"/>
      <c r="I11" s="26"/>
      <c r="K11" s="27">
        <v>-11820</v>
      </c>
      <c r="L11" s="27">
        <v>-10645</v>
      </c>
      <c r="N11" s="28" t="s">
        <v>33</v>
      </c>
    </row>
    <row r="12" spans="1:14" x14ac:dyDescent="0.25">
      <c r="B12" s="11" t="s">
        <v>34</v>
      </c>
      <c r="C12" s="30" t="s">
        <v>35</v>
      </c>
      <c r="D12" s="18"/>
      <c r="E12" s="18"/>
      <c r="F12" s="19">
        <v>-1500</v>
      </c>
      <c r="G12" s="19"/>
      <c r="J12" s="33"/>
      <c r="K12" s="34">
        <v>-1529</v>
      </c>
      <c r="L12" s="34">
        <v>-3305</v>
      </c>
      <c r="N12" s="35" t="s">
        <v>36</v>
      </c>
    </row>
    <row r="13" spans="1:14" ht="15.75" thickBot="1" x14ac:dyDescent="0.3">
      <c r="B13" s="11" t="s">
        <v>20</v>
      </c>
      <c r="C13" s="32" t="s">
        <v>37</v>
      </c>
      <c r="D13" s="18"/>
      <c r="E13" s="18"/>
      <c r="F13" s="19">
        <v>-300</v>
      </c>
      <c r="G13" s="19"/>
      <c r="I13" s="26"/>
      <c r="K13" s="27">
        <v>-161</v>
      </c>
      <c r="L13" s="27">
        <v>-134</v>
      </c>
      <c r="N13" s="28" t="s">
        <v>38</v>
      </c>
    </row>
    <row r="14" spans="1:14" s="6" customFormat="1" ht="15.75" thickBot="1" x14ac:dyDescent="0.3">
      <c r="D14" s="36">
        <f>SUBTOTAL(9,D4:D13)</f>
        <v>29325</v>
      </c>
      <c r="E14" s="36">
        <f>SUBTOTAL(9,E4:E13)</f>
        <v>0</v>
      </c>
      <c r="F14" s="37">
        <f>SUBTOTAL(9,F4:F13)</f>
        <v>-12775</v>
      </c>
      <c r="G14" s="37">
        <f>SUBTOTAL(9,G4:G13)</f>
        <v>0</v>
      </c>
      <c r="H14" s="38">
        <f>D14+F14</f>
        <v>16550</v>
      </c>
      <c r="I14" s="38">
        <f>E14+G14</f>
        <v>0</v>
      </c>
      <c r="K14" s="39"/>
      <c r="L14" s="39"/>
    </row>
    <row r="15" spans="1:14" s="13" customFormat="1" x14ac:dyDescent="0.25">
      <c r="A15" s="40" t="s">
        <v>39</v>
      </c>
      <c r="B15" s="12"/>
      <c r="D15" s="14"/>
      <c r="E15" s="14"/>
      <c r="F15" s="15"/>
      <c r="G15" s="15"/>
      <c r="H15" s="16"/>
      <c r="I15" s="16"/>
      <c r="K15" s="16"/>
      <c r="L15" s="16"/>
    </row>
    <row r="16" spans="1:14" x14ac:dyDescent="0.25">
      <c r="B16" s="11" t="s">
        <v>40</v>
      </c>
      <c r="C16" s="25" t="s">
        <v>41</v>
      </c>
      <c r="D16" s="18">
        <v>2100</v>
      </c>
      <c r="E16" s="18">
        <f>720+210</f>
        <v>930</v>
      </c>
      <c r="F16" s="19"/>
      <c r="G16" s="19"/>
      <c r="H16" s="26" t="s">
        <v>42</v>
      </c>
      <c r="I16" s="26"/>
      <c r="J16" s="11" t="s">
        <v>43</v>
      </c>
      <c r="K16" s="34"/>
      <c r="L16" s="34"/>
    </row>
    <row r="17" spans="1:14" x14ac:dyDescent="0.25">
      <c r="B17" s="11" t="s">
        <v>40</v>
      </c>
      <c r="C17" s="30" t="s">
        <v>44</v>
      </c>
      <c r="D17" s="18"/>
      <c r="E17" s="18"/>
      <c r="F17" s="19">
        <v>-100</v>
      </c>
      <c r="G17" s="19"/>
      <c r="H17" s="26" t="s">
        <v>42</v>
      </c>
      <c r="I17" s="26"/>
      <c r="K17" s="34"/>
      <c r="L17" s="34"/>
    </row>
    <row r="18" spans="1:14" x14ac:dyDescent="0.25">
      <c r="B18" s="11" t="s">
        <v>45</v>
      </c>
      <c r="C18" s="30" t="s">
        <v>46</v>
      </c>
      <c r="D18" s="18"/>
      <c r="E18" s="18"/>
      <c r="F18" s="19"/>
      <c r="G18" s="19"/>
      <c r="H18" s="26" t="s">
        <v>42</v>
      </c>
      <c r="I18" s="26"/>
      <c r="K18" s="34"/>
      <c r="L18" s="34"/>
    </row>
    <row r="19" spans="1:14" x14ac:dyDescent="0.25">
      <c r="B19" s="11" t="s">
        <v>40</v>
      </c>
      <c r="C19" s="30" t="s">
        <v>47</v>
      </c>
      <c r="D19" s="18"/>
      <c r="E19" s="18"/>
      <c r="F19" s="19">
        <v>-2000</v>
      </c>
      <c r="G19" s="19">
        <v>-214.58</v>
      </c>
      <c r="I19" s="27"/>
      <c r="K19" s="34">
        <v>0</v>
      </c>
      <c r="L19" s="34">
        <v>-1476</v>
      </c>
      <c r="N19" s="27"/>
    </row>
    <row r="20" spans="1:14" ht="15.75" thickBot="1" x14ac:dyDescent="0.3">
      <c r="B20" s="11" t="s">
        <v>45</v>
      </c>
      <c r="C20" s="30" t="s">
        <v>48</v>
      </c>
      <c r="D20" s="18"/>
      <c r="E20" s="18"/>
      <c r="F20" s="19"/>
      <c r="G20" s="19"/>
      <c r="I20" s="34"/>
      <c r="J20" s="11" t="s">
        <v>49</v>
      </c>
      <c r="K20" s="34">
        <v>0</v>
      </c>
      <c r="L20" s="34">
        <v>-10888</v>
      </c>
      <c r="N20" s="35" t="s">
        <v>50</v>
      </c>
    </row>
    <row r="21" spans="1:14" s="6" customFormat="1" ht="15.75" thickBot="1" x14ac:dyDescent="0.3">
      <c r="C21" s="6" t="s">
        <v>42</v>
      </c>
      <c r="D21" s="36">
        <f>SUBTOTAL(9,D16:D20)</f>
        <v>2100</v>
      </c>
      <c r="E21" s="36">
        <f>SUBTOTAL(9,E16:E20)</f>
        <v>930</v>
      </c>
      <c r="F21" s="37">
        <f>SUBTOTAL(9,F16:F20)</f>
        <v>-2100</v>
      </c>
      <c r="G21" s="37">
        <f>SUBTOTAL(9,G16:G20)</f>
        <v>-214.58</v>
      </c>
      <c r="H21" s="38">
        <f>D21+F21</f>
        <v>0</v>
      </c>
      <c r="I21" s="38">
        <f>E21+G21</f>
        <v>715.42</v>
      </c>
      <c r="K21" s="39"/>
      <c r="L21" s="39"/>
    </row>
    <row r="22" spans="1:14" s="13" customFormat="1" x14ac:dyDescent="0.25">
      <c r="A22" s="12" t="s">
        <v>51</v>
      </c>
      <c r="B22" s="12"/>
      <c r="D22" s="14"/>
      <c r="E22" s="14"/>
      <c r="F22" s="15"/>
      <c r="G22" s="15"/>
      <c r="H22" s="16"/>
      <c r="I22" s="16"/>
      <c r="K22" s="16"/>
      <c r="L22" s="16"/>
    </row>
    <row r="23" spans="1:14" x14ac:dyDescent="0.25">
      <c r="B23" s="11" t="s">
        <v>52</v>
      </c>
      <c r="C23" s="17" t="s">
        <v>53</v>
      </c>
      <c r="D23" s="18">
        <f>200*10</f>
        <v>2000</v>
      </c>
      <c r="E23" s="18"/>
      <c r="F23" s="19"/>
      <c r="G23" s="19"/>
      <c r="I23" s="26"/>
      <c r="K23" s="34">
        <v>2220</v>
      </c>
      <c r="L23" s="34">
        <v>970</v>
      </c>
      <c r="N23" s="28" t="s">
        <v>54</v>
      </c>
    </row>
    <row r="24" spans="1:14" x14ac:dyDescent="0.25">
      <c r="B24" s="11" t="s">
        <v>55</v>
      </c>
      <c r="C24" s="17" t="s">
        <v>56</v>
      </c>
      <c r="D24" s="18">
        <f>180*50</f>
        <v>9000</v>
      </c>
      <c r="E24" s="18"/>
      <c r="F24" s="19"/>
      <c r="G24" s="19"/>
      <c r="I24" s="26"/>
      <c r="K24" s="34">
        <v>7950</v>
      </c>
      <c r="L24" s="34">
        <v>5905</v>
      </c>
      <c r="N24" s="28" t="s">
        <v>57</v>
      </c>
    </row>
    <row r="25" spans="1:14" x14ac:dyDescent="0.25">
      <c r="B25" s="11" t="s">
        <v>52</v>
      </c>
      <c r="C25" s="30" t="s">
        <v>58</v>
      </c>
      <c r="D25" s="18" t="s">
        <v>42</v>
      </c>
      <c r="E25" s="18"/>
      <c r="F25" s="41">
        <v>-300</v>
      </c>
      <c r="G25" s="41"/>
      <c r="I25" s="26"/>
      <c r="K25" s="34">
        <v>0</v>
      </c>
      <c r="L25" s="34">
        <v>-412</v>
      </c>
      <c r="N25" s="26"/>
    </row>
    <row r="26" spans="1:14" x14ac:dyDescent="0.25">
      <c r="B26" s="11" t="s">
        <v>52</v>
      </c>
      <c r="C26" s="30" t="s">
        <v>59</v>
      </c>
      <c r="D26" s="18"/>
      <c r="E26" s="18"/>
      <c r="F26" s="41">
        <v>-200</v>
      </c>
      <c r="G26" s="41"/>
      <c r="I26" s="26"/>
      <c r="J26" s="22" t="s">
        <v>60</v>
      </c>
      <c r="K26" s="34">
        <v>-150</v>
      </c>
      <c r="L26" s="34">
        <v>-600</v>
      </c>
      <c r="N26" s="28" t="s">
        <v>61</v>
      </c>
    </row>
    <row r="27" spans="1:14" x14ac:dyDescent="0.25">
      <c r="B27" s="11" t="s">
        <v>52</v>
      </c>
      <c r="C27" s="30" t="s">
        <v>62</v>
      </c>
      <c r="D27" s="18" t="s">
        <v>42</v>
      </c>
      <c r="E27" s="18"/>
      <c r="F27" s="41">
        <v>-4000</v>
      </c>
      <c r="G27" s="42" t="s">
        <v>42</v>
      </c>
      <c r="I27" s="26"/>
      <c r="K27" s="34">
        <v>-3281</v>
      </c>
      <c r="L27" s="34">
        <v>0</v>
      </c>
      <c r="N27" s="26"/>
    </row>
    <row r="28" spans="1:14" x14ac:dyDescent="0.25">
      <c r="B28" s="11" t="s">
        <v>52</v>
      </c>
      <c r="C28" s="30" t="s">
        <v>63</v>
      </c>
      <c r="D28" s="18" t="s">
        <v>42</v>
      </c>
      <c r="E28" s="18"/>
      <c r="F28" s="41"/>
      <c r="G28" s="41"/>
      <c r="I28" s="26"/>
      <c r="K28" s="34">
        <v>0</v>
      </c>
      <c r="L28" s="34">
        <v>-1448</v>
      </c>
      <c r="N28" s="28" t="s">
        <v>64</v>
      </c>
    </row>
    <row r="29" spans="1:14" x14ac:dyDescent="0.25">
      <c r="B29" s="11" t="s">
        <v>52</v>
      </c>
      <c r="C29" s="30" t="s">
        <v>65</v>
      </c>
      <c r="D29" s="18" t="s">
        <v>42</v>
      </c>
      <c r="E29" s="18"/>
      <c r="F29" s="41">
        <v>-25</v>
      </c>
      <c r="G29" s="42" t="s">
        <v>42</v>
      </c>
      <c r="I29" s="26"/>
      <c r="K29" s="34">
        <v>0</v>
      </c>
      <c r="L29" s="34">
        <v>0</v>
      </c>
      <c r="N29" s="26"/>
    </row>
    <row r="30" spans="1:14" x14ac:dyDescent="0.25">
      <c r="B30" s="11" t="s">
        <v>52</v>
      </c>
      <c r="C30" s="30" t="s">
        <v>66</v>
      </c>
      <c r="D30" s="18"/>
      <c r="E30" s="18"/>
      <c r="F30" s="41">
        <v>-300</v>
      </c>
      <c r="G30" s="41"/>
      <c r="I30" s="26"/>
      <c r="J30" s="11" t="s">
        <v>67</v>
      </c>
      <c r="K30" s="34">
        <v>0</v>
      </c>
      <c r="L30" s="34">
        <v>-268</v>
      </c>
      <c r="N30" s="26"/>
    </row>
    <row r="31" spans="1:14" x14ac:dyDescent="0.25">
      <c r="B31" s="11" t="s">
        <v>55</v>
      </c>
      <c r="C31" s="30" t="s">
        <v>68</v>
      </c>
      <c r="D31" s="18"/>
      <c r="E31" s="18"/>
      <c r="F31" s="41">
        <v>-1950</v>
      </c>
      <c r="G31" s="41"/>
      <c r="I31" s="26"/>
      <c r="K31" s="34">
        <v>-1958</v>
      </c>
      <c r="L31" s="34">
        <v>-2492</v>
      </c>
      <c r="N31" s="28" t="s">
        <v>69</v>
      </c>
    </row>
    <row r="32" spans="1:14" x14ac:dyDescent="0.25">
      <c r="B32" s="11" t="s">
        <v>55</v>
      </c>
      <c r="C32" s="30" t="s">
        <v>70</v>
      </c>
      <c r="D32" s="18"/>
      <c r="E32" s="18"/>
      <c r="F32" s="19">
        <v>-450</v>
      </c>
      <c r="G32" s="19"/>
      <c r="I32" s="26"/>
      <c r="K32" s="34">
        <v>-300</v>
      </c>
      <c r="L32" s="34">
        <v>-746</v>
      </c>
      <c r="N32" s="26"/>
    </row>
    <row r="33" spans="1:14" x14ac:dyDescent="0.25">
      <c r="B33" s="11" t="s">
        <v>55</v>
      </c>
      <c r="C33" s="30" t="s">
        <v>71</v>
      </c>
      <c r="D33" s="18"/>
      <c r="E33" s="18"/>
      <c r="F33" s="19">
        <v>-2000</v>
      </c>
      <c r="G33" s="19"/>
      <c r="I33" s="26"/>
      <c r="J33" s="22" t="s">
        <v>72</v>
      </c>
      <c r="K33" s="34">
        <v>-405</v>
      </c>
      <c r="L33" s="34">
        <v>-3449</v>
      </c>
      <c r="N33" s="28" t="s">
        <v>73</v>
      </c>
    </row>
    <row r="34" spans="1:14" x14ac:dyDescent="0.25">
      <c r="B34" s="11" t="s">
        <v>55</v>
      </c>
      <c r="C34" s="30" t="s">
        <v>74</v>
      </c>
      <c r="D34" s="43"/>
      <c r="E34" s="43"/>
      <c r="F34" s="44">
        <v>-1000</v>
      </c>
      <c r="G34" s="44"/>
      <c r="I34" s="45"/>
      <c r="K34" s="34">
        <v>-400</v>
      </c>
      <c r="L34" s="34">
        <v>-3077</v>
      </c>
      <c r="N34" s="46" t="s">
        <v>75</v>
      </c>
    </row>
    <row r="35" spans="1:14" x14ac:dyDescent="0.25">
      <c r="B35" s="11" t="s">
        <v>55</v>
      </c>
      <c r="C35" s="30" t="s">
        <v>76</v>
      </c>
      <c r="D35" s="43"/>
      <c r="E35" s="43"/>
      <c r="F35" s="44">
        <v>-50</v>
      </c>
      <c r="G35" s="47"/>
      <c r="I35" s="45"/>
      <c r="K35" s="34">
        <v>0</v>
      </c>
      <c r="L35" s="34">
        <v>0</v>
      </c>
      <c r="N35" s="45"/>
    </row>
    <row r="36" spans="1:14" x14ac:dyDescent="0.25">
      <c r="B36" s="11" t="s">
        <v>55</v>
      </c>
      <c r="C36" s="30" t="s">
        <v>77</v>
      </c>
      <c r="D36" s="43"/>
      <c r="E36" s="43"/>
      <c r="F36" s="44">
        <v>-1000</v>
      </c>
      <c r="G36" s="44"/>
      <c r="I36" s="45"/>
      <c r="K36" s="34">
        <v>-765</v>
      </c>
      <c r="L36" s="34">
        <v>-987</v>
      </c>
      <c r="N36" s="45"/>
    </row>
    <row r="37" spans="1:14" ht="15.75" thickBot="1" x14ac:dyDescent="0.3">
      <c r="B37" s="11" t="s">
        <v>55</v>
      </c>
      <c r="C37" s="30" t="s">
        <v>78</v>
      </c>
      <c r="D37" s="43"/>
      <c r="E37" s="43"/>
      <c r="F37" s="44">
        <v>-11000</v>
      </c>
      <c r="G37" s="44"/>
      <c r="I37" s="45"/>
      <c r="K37" s="34">
        <v>-10748</v>
      </c>
      <c r="L37" s="34">
        <v>-7123</v>
      </c>
      <c r="N37" s="46" t="s">
        <v>79</v>
      </c>
    </row>
    <row r="38" spans="1:14" s="6" customFormat="1" ht="15.75" thickBot="1" x14ac:dyDescent="0.3">
      <c r="C38" s="48"/>
      <c r="D38" s="36">
        <f>SUBTOTAL(9,D23:D37)</f>
        <v>11000</v>
      </c>
      <c r="E38" s="36">
        <f>SUBTOTAL(9,E23:E37)</f>
        <v>0</v>
      </c>
      <c r="F38" s="37">
        <f>SUBTOTAL(9,F23:F37)</f>
        <v>-22275</v>
      </c>
      <c r="G38" s="37">
        <f>SUBTOTAL(9,G23:G37)</f>
        <v>0</v>
      </c>
      <c r="H38" s="38">
        <f>D38+F38</f>
        <v>-11275</v>
      </c>
      <c r="I38" s="38">
        <f>E38+G38</f>
        <v>0</v>
      </c>
      <c r="K38" s="39"/>
      <c r="L38" s="39"/>
    </row>
    <row r="39" spans="1:14" s="13" customFormat="1" x14ac:dyDescent="0.25">
      <c r="A39" s="12" t="s">
        <v>80</v>
      </c>
      <c r="B39" s="12"/>
      <c r="D39" s="14"/>
      <c r="E39" s="14"/>
      <c r="F39" s="15"/>
      <c r="G39" s="15"/>
      <c r="H39" s="16"/>
      <c r="I39" s="16"/>
      <c r="K39" s="16"/>
      <c r="L39" s="16"/>
    </row>
    <row r="40" spans="1:14" x14ac:dyDescent="0.25">
      <c r="B40" s="11" t="s">
        <v>81</v>
      </c>
      <c r="C40" s="25" t="s">
        <v>82</v>
      </c>
      <c r="D40" s="18"/>
      <c r="E40" s="18"/>
      <c r="F40" s="19"/>
      <c r="G40" s="19"/>
      <c r="I40" s="26"/>
      <c r="J40" s="11" t="s">
        <v>83</v>
      </c>
      <c r="K40" s="34">
        <v>0</v>
      </c>
      <c r="L40" s="34">
        <v>2790</v>
      </c>
      <c r="N40" s="26"/>
    </row>
    <row r="41" spans="1:14" x14ac:dyDescent="0.25">
      <c r="B41" s="11" t="s">
        <v>81</v>
      </c>
      <c r="C41" s="25" t="s">
        <v>84</v>
      </c>
      <c r="D41" s="49">
        <f>111*60</f>
        <v>6660</v>
      </c>
      <c r="E41" s="49"/>
      <c r="F41" s="19"/>
      <c r="G41" s="19"/>
      <c r="I41" s="50"/>
      <c r="J41" s="11" t="s">
        <v>85</v>
      </c>
      <c r="K41" s="34">
        <v>5630</v>
      </c>
      <c r="L41" s="34">
        <v>2915</v>
      </c>
      <c r="N41" s="50"/>
    </row>
    <row r="42" spans="1:14" x14ac:dyDescent="0.25">
      <c r="B42" s="11" t="s">
        <v>81</v>
      </c>
      <c r="C42" s="17" t="s">
        <v>86</v>
      </c>
      <c r="D42" s="49">
        <v>3450</v>
      </c>
      <c r="E42" s="49"/>
      <c r="F42" s="19"/>
      <c r="G42" s="19"/>
      <c r="I42" s="51"/>
      <c r="J42" s="11" t="s">
        <v>87</v>
      </c>
      <c r="K42" s="34">
        <v>2225</v>
      </c>
      <c r="L42" s="34">
        <v>1550</v>
      </c>
      <c r="N42" s="50"/>
    </row>
    <row r="43" spans="1:14" x14ac:dyDescent="0.25">
      <c r="B43" s="11" t="s">
        <v>81</v>
      </c>
      <c r="C43" s="17" t="s">
        <v>88</v>
      </c>
      <c r="D43" s="49">
        <v>12000</v>
      </c>
      <c r="E43" s="49"/>
      <c r="F43" s="19"/>
      <c r="G43" s="19"/>
      <c r="I43" s="50"/>
      <c r="J43" s="11" t="s">
        <v>89</v>
      </c>
      <c r="K43" s="34">
        <v>9375</v>
      </c>
      <c r="L43" s="34">
        <v>5225</v>
      </c>
      <c r="N43" s="50"/>
    </row>
    <row r="44" spans="1:14" x14ac:dyDescent="0.25">
      <c r="B44" s="11" t="s">
        <v>81</v>
      </c>
      <c r="C44" s="30" t="s">
        <v>90</v>
      </c>
      <c r="D44" s="18"/>
      <c r="E44" s="18"/>
      <c r="F44" s="19"/>
      <c r="G44" s="19"/>
      <c r="I44" s="26"/>
      <c r="K44" s="34">
        <v>0</v>
      </c>
      <c r="L44" s="34">
        <v>-5095</v>
      </c>
      <c r="N44" s="26"/>
    </row>
    <row r="45" spans="1:14" x14ac:dyDescent="0.25">
      <c r="B45" s="11" t="s">
        <v>81</v>
      </c>
      <c r="C45" s="30" t="s">
        <v>91</v>
      </c>
      <c r="D45" s="18"/>
      <c r="E45" s="18"/>
      <c r="F45" s="19">
        <v>-350</v>
      </c>
      <c r="G45" s="19"/>
      <c r="I45" s="26"/>
      <c r="K45" s="34"/>
      <c r="L45" s="34"/>
      <c r="N45" s="26"/>
    </row>
    <row r="46" spans="1:14" x14ac:dyDescent="0.25">
      <c r="B46" s="11" t="s">
        <v>81</v>
      </c>
      <c r="C46" s="30" t="s">
        <v>92</v>
      </c>
      <c r="D46" s="18"/>
      <c r="E46" s="18"/>
      <c r="F46" s="19"/>
      <c r="G46" s="19"/>
      <c r="I46" s="26"/>
      <c r="K46" s="34"/>
      <c r="L46" s="34"/>
      <c r="N46" s="26"/>
    </row>
    <row r="47" spans="1:14" ht="15.75" thickBot="1" x14ac:dyDescent="0.3">
      <c r="B47" s="11" t="s">
        <v>81</v>
      </c>
      <c r="C47" s="30" t="s">
        <v>93</v>
      </c>
      <c r="D47" s="43"/>
      <c r="E47" s="43"/>
      <c r="F47" s="44">
        <v>-350</v>
      </c>
      <c r="G47" s="44"/>
      <c r="I47" s="45"/>
      <c r="K47" s="34">
        <v>-317</v>
      </c>
      <c r="L47" s="34">
        <v>-763</v>
      </c>
      <c r="N47" s="45" t="s">
        <v>94</v>
      </c>
    </row>
    <row r="48" spans="1:14" s="6" customFormat="1" ht="15.75" thickBot="1" x14ac:dyDescent="0.3">
      <c r="D48" s="36">
        <f>SUBTOTAL(9,D40:D47)</f>
        <v>22110</v>
      </c>
      <c r="E48" s="36">
        <f>SUBTOTAL(9,E40:E47)</f>
        <v>0</v>
      </c>
      <c r="F48" s="37">
        <f>SUBTOTAL(9,F40:F47)</f>
        <v>-700</v>
      </c>
      <c r="G48" s="37">
        <f>SUBTOTAL(9,G40:G47)</f>
        <v>0</v>
      </c>
      <c r="H48" s="38">
        <f>D48+F48</f>
        <v>21410</v>
      </c>
      <c r="I48" s="38">
        <f>E48+G48</f>
        <v>0</v>
      </c>
      <c r="K48" s="39"/>
      <c r="L48" s="39"/>
    </row>
    <row r="49" spans="1:14" s="13" customFormat="1" x14ac:dyDescent="0.25">
      <c r="A49" s="12" t="s">
        <v>95</v>
      </c>
      <c r="B49" s="12"/>
      <c r="D49" s="14" t="s">
        <v>42</v>
      </c>
      <c r="E49" s="14"/>
      <c r="F49" s="15"/>
      <c r="G49" s="15"/>
      <c r="H49" s="16"/>
      <c r="I49" s="16"/>
      <c r="K49" s="16"/>
      <c r="L49" s="16"/>
    </row>
    <row r="50" spans="1:14" x14ac:dyDescent="0.25">
      <c r="B50" s="11" t="s">
        <v>45</v>
      </c>
      <c r="C50" s="30" t="s">
        <v>96</v>
      </c>
      <c r="D50" s="18" t="s">
        <v>42</v>
      </c>
      <c r="E50" s="18"/>
      <c r="F50" s="19">
        <v>-400</v>
      </c>
      <c r="G50" s="19"/>
      <c r="I50" s="26"/>
      <c r="J50" s="11" t="s">
        <v>97</v>
      </c>
      <c r="K50" s="34">
        <v>-437</v>
      </c>
      <c r="L50" s="34">
        <v>-1034</v>
      </c>
      <c r="N50" s="26"/>
    </row>
    <row r="51" spans="1:14" x14ac:dyDescent="0.25">
      <c r="B51" s="11" t="s">
        <v>45</v>
      </c>
      <c r="C51" s="30" t="s">
        <v>98</v>
      </c>
      <c r="D51" s="18" t="s">
        <v>42</v>
      </c>
      <c r="E51" s="18"/>
      <c r="F51" s="19">
        <v>-3500</v>
      </c>
      <c r="G51" s="19"/>
      <c r="I51" s="26"/>
      <c r="K51" s="34">
        <v>-2022</v>
      </c>
      <c r="L51" s="34">
        <v>-3275</v>
      </c>
      <c r="N51" s="26"/>
    </row>
    <row r="52" spans="1:14" x14ac:dyDescent="0.25">
      <c r="B52" s="11" t="s">
        <v>45</v>
      </c>
      <c r="C52" s="30" t="s">
        <v>99</v>
      </c>
      <c r="D52" s="18" t="s">
        <v>42</v>
      </c>
      <c r="E52" s="18"/>
      <c r="F52" s="19">
        <v>-500</v>
      </c>
      <c r="G52" s="19"/>
      <c r="I52" s="26"/>
      <c r="J52" s="11" t="s">
        <v>100</v>
      </c>
      <c r="K52" s="34">
        <v>0</v>
      </c>
      <c r="L52" s="34">
        <v>-408</v>
      </c>
      <c r="N52" s="26" t="s">
        <v>101</v>
      </c>
    </row>
    <row r="53" spans="1:14" x14ac:dyDescent="0.25">
      <c r="B53" s="11" t="s">
        <v>45</v>
      </c>
      <c r="C53" s="30" t="s">
        <v>102</v>
      </c>
      <c r="D53" s="18" t="s">
        <v>42</v>
      </c>
      <c r="E53" s="18"/>
      <c r="F53" s="19"/>
      <c r="G53" s="19"/>
      <c r="I53" s="26"/>
      <c r="K53" s="34">
        <v>0</v>
      </c>
      <c r="L53" s="34">
        <v>-7800</v>
      </c>
      <c r="N53" s="26" t="s">
        <v>103</v>
      </c>
    </row>
    <row r="54" spans="1:14" ht="15.75" thickBot="1" x14ac:dyDescent="0.3">
      <c r="B54" s="11" t="s">
        <v>45</v>
      </c>
      <c r="C54" s="30" t="s">
        <v>104</v>
      </c>
      <c r="D54" s="18"/>
      <c r="E54" s="18"/>
      <c r="F54" s="19">
        <v>-15000</v>
      </c>
      <c r="G54" s="19"/>
      <c r="I54" s="26"/>
      <c r="J54" s="11" t="s">
        <v>105</v>
      </c>
      <c r="K54" s="34">
        <v>-13846</v>
      </c>
      <c r="L54" s="34">
        <v>-33663</v>
      </c>
      <c r="N54" s="26" t="s">
        <v>106</v>
      </c>
    </row>
    <row r="55" spans="1:14" s="6" customFormat="1" ht="15.75" thickBot="1" x14ac:dyDescent="0.3">
      <c r="D55" s="36">
        <f>SUBTOTAL(9,D50:D54)</f>
        <v>0</v>
      </c>
      <c r="E55" s="36">
        <f>SUBTOTAL(9,E50:E54)</f>
        <v>0</v>
      </c>
      <c r="F55" s="37">
        <f>SUBTOTAL(9,F50:F54)</f>
        <v>-19400</v>
      </c>
      <c r="G55" s="37">
        <f>SUBTOTAL(9,G50:G54)</f>
        <v>0</v>
      </c>
      <c r="H55" s="38">
        <f>D55+F55</f>
        <v>-19400</v>
      </c>
      <c r="I55" s="38">
        <f>E55+G55</f>
        <v>0</v>
      </c>
      <c r="K55" s="39"/>
      <c r="L55" s="39"/>
    </row>
    <row r="56" spans="1:14" s="13" customFormat="1" x14ac:dyDescent="0.25">
      <c r="A56" s="12" t="s">
        <v>107</v>
      </c>
      <c r="B56" s="12"/>
      <c r="D56" s="14"/>
      <c r="E56" s="14"/>
      <c r="F56" s="15"/>
      <c r="G56" s="15"/>
      <c r="H56" s="16"/>
      <c r="I56" s="16"/>
      <c r="K56" s="16"/>
      <c r="L56" s="16"/>
    </row>
    <row r="57" spans="1:14" s="6" customFormat="1" x14ac:dyDescent="0.25">
      <c r="B57" s="52" t="s">
        <v>108</v>
      </c>
      <c r="C57" s="25" t="s">
        <v>109</v>
      </c>
      <c r="D57" s="53">
        <v>200</v>
      </c>
      <c r="E57" s="53"/>
      <c r="F57" s="19"/>
      <c r="G57" s="19"/>
      <c r="I57" s="54"/>
      <c r="K57" s="34">
        <v>200</v>
      </c>
      <c r="L57" s="34">
        <v>0</v>
      </c>
      <c r="N57" s="55"/>
    </row>
    <row r="58" spans="1:14" x14ac:dyDescent="0.25">
      <c r="B58" s="11" t="s">
        <v>45</v>
      </c>
      <c r="C58" s="30" t="s">
        <v>110</v>
      </c>
      <c r="D58" s="53"/>
      <c r="E58" s="53"/>
      <c r="F58" s="44"/>
      <c r="G58" s="44"/>
      <c r="I58" s="55"/>
      <c r="J58" s="22" t="s">
        <v>111</v>
      </c>
      <c r="K58" s="34">
        <v>-1246</v>
      </c>
      <c r="L58" s="34">
        <v>-1441</v>
      </c>
      <c r="N58" s="55"/>
    </row>
    <row r="59" spans="1:14" x14ac:dyDescent="0.25">
      <c r="B59" s="11" t="s">
        <v>45</v>
      </c>
      <c r="C59" s="30" t="s">
        <v>112</v>
      </c>
      <c r="D59" s="53"/>
      <c r="E59" s="53"/>
      <c r="F59" s="44">
        <v>-8500</v>
      </c>
      <c r="G59" s="44"/>
      <c r="I59" s="55"/>
      <c r="K59" s="34">
        <v>-1831</v>
      </c>
      <c r="L59" s="34">
        <v>-67</v>
      </c>
      <c r="N59" s="55"/>
    </row>
    <row r="60" spans="1:14" x14ac:dyDescent="0.25">
      <c r="B60" s="11" t="s">
        <v>45</v>
      </c>
      <c r="C60" s="32" t="s">
        <v>113</v>
      </c>
      <c r="D60" s="53"/>
      <c r="E60" s="53"/>
      <c r="F60" s="44">
        <f>-7000-600</f>
        <v>-7600</v>
      </c>
      <c r="G60" s="44"/>
      <c r="I60" s="55"/>
      <c r="J60" s="22" t="s">
        <v>114</v>
      </c>
      <c r="K60" s="34">
        <v>-3148</v>
      </c>
      <c r="L60" s="34">
        <v>-12335</v>
      </c>
      <c r="N60" s="55" t="s">
        <v>115</v>
      </c>
    </row>
    <row r="61" spans="1:14" x14ac:dyDescent="0.25">
      <c r="B61" s="11" t="s">
        <v>45</v>
      </c>
      <c r="C61" s="30" t="s">
        <v>116</v>
      </c>
      <c r="D61" s="43"/>
      <c r="E61" s="43"/>
      <c r="F61" s="44">
        <v>-2000</v>
      </c>
      <c r="G61" s="44"/>
      <c r="I61" s="45"/>
      <c r="J61" s="11" t="s">
        <v>117</v>
      </c>
      <c r="K61" s="34">
        <v>0</v>
      </c>
      <c r="L61" s="34">
        <v>-1932</v>
      </c>
      <c r="N61" s="45"/>
    </row>
    <row r="62" spans="1:14" x14ac:dyDescent="0.25">
      <c r="B62" s="11" t="s">
        <v>45</v>
      </c>
      <c r="C62" s="30" t="s">
        <v>118</v>
      </c>
      <c r="D62" s="43"/>
      <c r="E62" s="43"/>
      <c r="F62" s="44">
        <v>-1000</v>
      </c>
      <c r="G62" s="44"/>
      <c r="I62" s="45"/>
      <c r="K62" s="34">
        <v>0</v>
      </c>
      <c r="L62" s="34">
        <v>-275</v>
      </c>
      <c r="N62" s="45" t="s">
        <v>119</v>
      </c>
    </row>
    <row r="63" spans="1:14" ht="15.75" thickBot="1" x14ac:dyDescent="0.3">
      <c r="B63" s="11" t="s">
        <v>45</v>
      </c>
      <c r="C63" s="30" t="s">
        <v>120</v>
      </c>
      <c r="D63" s="43"/>
      <c r="E63" s="43"/>
      <c r="F63" s="44">
        <v>-500</v>
      </c>
      <c r="G63" s="44"/>
      <c r="I63" s="45"/>
      <c r="J63" s="11" t="s">
        <v>121</v>
      </c>
      <c r="K63" s="34">
        <v>0</v>
      </c>
      <c r="L63" s="34">
        <v>-333</v>
      </c>
      <c r="N63" s="46" t="s">
        <v>122</v>
      </c>
    </row>
    <row r="64" spans="1:14" s="6" customFormat="1" ht="15.75" thickBot="1" x14ac:dyDescent="0.3">
      <c r="D64" s="36">
        <f>SUBTOTAL(9,D57:D63)</f>
        <v>200</v>
      </c>
      <c r="E64" s="36">
        <f>SUBTOTAL(9,E57:E63)</f>
        <v>0</v>
      </c>
      <c r="F64" s="37">
        <f>SUBTOTAL(9,F57:F63)</f>
        <v>-19600</v>
      </c>
      <c r="G64" s="37">
        <f>SUBTOTAL(9,G57:G63)</f>
        <v>0</v>
      </c>
      <c r="H64" s="38">
        <f>D64+F64</f>
        <v>-19400</v>
      </c>
      <c r="I64" s="38">
        <f>E64+G64</f>
        <v>0</v>
      </c>
      <c r="K64" s="39"/>
      <c r="L64" s="39"/>
    </row>
    <row r="65" spans="1:14" s="13" customFormat="1" x14ac:dyDescent="0.25">
      <c r="A65" s="12" t="s">
        <v>123</v>
      </c>
      <c r="B65" s="12"/>
      <c r="D65" s="14"/>
      <c r="E65" s="14"/>
      <c r="F65" s="15"/>
      <c r="G65" s="15"/>
      <c r="H65" s="16"/>
      <c r="I65" s="16"/>
      <c r="K65" s="16"/>
      <c r="L65" s="16"/>
    </row>
    <row r="66" spans="1:14" x14ac:dyDescent="0.25">
      <c r="B66" s="11" t="s">
        <v>124</v>
      </c>
      <c r="C66" s="25" t="s">
        <v>125</v>
      </c>
      <c r="D66" s="53">
        <f>12*330</f>
        <v>3960</v>
      </c>
      <c r="E66" s="53"/>
      <c r="F66" s="44"/>
      <c r="G66" s="44"/>
      <c r="I66" s="55"/>
      <c r="J66" s="11" t="s">
        <v>126</v>
      </c>
      <c r="K66" s="34">
        <v>3302</v>
      </c>
      <c r="L66" s="34">
        <v>1810</v>
      </c>
      <c r="N66" s="55"/>
    </row>
    <row r="67" spans="1:14" x14ac:dyDescent="0.25">
      <c r="B67" s="11" t="s">
        <v>124</v>
      </c>
      <c r="C67" s="30" t="s">
        <v>127</v>
      </c>
      <c r="D67" s="53"/>
      <c r="E67" s="53"/>
      <c r="F67" s="44">
        <v>-600</v>
      </c>
      <c r="G67" s="44"/>
      <c r="I67" s="56"/>
      <c r="K67" s="34">
        <v>0</v>
      </c>
      <c r="L67" s="34">
        <v>-528</v>
      </c>
      <c r="N67" s="56" t="s">
        <v>128</v>
      </c>
    </row>
    <row r="68" spans="1:14" x14ac:dyDescent="0.25">
      <c r="B68" s="11" t="s">
        <v>124</v>
      </c>
      <c r="C68" s="30" t="s">
        <v>129</v>
      </c>
      <c r="D68" s="53"/>
      <c r="E68" s="53"/>
      <c r="F68" s="44">
        <v>-100</v>
      </c>
      <c r="G68" s="44"/>
      <c r="I68" s="55"/>
      <c r="K68" s="34">
        <v>0</v>
      </c>
      <c r="L68" s="34">
        <v>-96</v>
      </c>
      <c r="N68" s="55" t="s">
        <v>130</v>
      </c>
    </row>
    <row r="69" spans="1:14" x14ac:dyDescent="0.25">
      <c r="B69" s="11" t="s">
        <v>131</v>
      </c>
      <c r="C69" s="30" t="s">
        <v>132</v>
      </c>
      <c r="D69" s="53"/>
      <c r="E69" s="53"/>
      <c r="F69" s="44">
        <v>-1250</v>
      </c>
      <c r="G69" s="44"/>
      <c r="I69" s="55"/>
      <c r="K69" s="34">
        <v>0</v>
      </c>
      <c r="L69" s="34">
        <v>-2205</v>
      </c>
      <c r="N69" s="55" t="s">
        <v>133</v>
      </c>
    </row>
    <row r="70" spans="1:14" x14ac:dyDescent="0.25">
      <c r="B70" s="11" t="s">
        <v>124</v>
      </c>
      <c r="C70" s="30" t="s">
        <v>134</v>
      </c>
      <c r="D70" s="53"/>
      <c r="E70" s="53"/>
      <c r="F70" s="44">
        <v>-4500</v>
      </c>
      <c r="G70" s="44"/>
      <c r="I70" s="55"/>
      <c r="K70" s="34">
        <v>-3655</v>
      </c>
      <c r="L70" s="34">
        <v>-2300</v>
      </c>
      <c r="N70" s="55"/>
    </row>
    <row r="71" spans="1:14" ht="15.75" thickBot="1" x14ac:dyDescent="0.3">
      <c r="B71" s="11" t="s">
        <v>124</v>
      </c>
      <c r="C71" s="30" t="s">
        <v>135</v>
      </c>
      <c r="D71" s="43"/>
      <c r="E71" s="43"/>
      <c r="F71" s="44">
        <v>-200</v>
      </c>
      <c r="G71" s="44"/>
      <c r="I71" s="45"/>
      <c r="K71" s="34">
        <v>-130</v>
      </c>
      <c r="L71" s="34">
        <v>-338</v>
      </c>
      <c r="N71" s="45"/>
    </row>
    <row r="72" spans="1:14" s="6" customFormat="1" ht="15.75" thickBot="1" x14ac:dyDescent="0.3">
      <c r="D72" s="36">
        <f>SUBTOTAL(9,D66:D71)</f>
        <v>3960</v>
      </c>
      <c r="E72" s="36">
        <f>SUBTOTAL(9,E66:E71)</f>
        <v>0</v>
      </c>
      <c r="F72" s="37">
        <f>SUBTOTAL(9,F66:F71)</f>
        <v>-6650</v>
      </c>
      <c r="G72" s="37">
        <f>SUBTOTAL(9,G66:G71)</f>
        <v>0</v>
      </c>
      <c r="H72" s="38">
        <f>D72+F72</f>
        <v>-2690</v>
      </c>
      <c r="I72" s="38">
        <f>E72+G72</f>
        <v>0</v>
      </c>
      <c r="K72" s="39"/>
      <c r="L72" s="39"/>
    </row>
    <row r="73" spans="1:14" s="13" customFormat="1" x14ac:dyDescent="0.25">
      <c r="A73" s="12" t="s">
        <v>136</v>
      </c>
      <c r="B73" s="12"/>
      <c r="D73" s="14"/>
      <c r="E73" s="14"/>
      <c r="F73" s="15"/>
      <c r="G73" s="15"/>
      <c r="H73" s="16"/>
      <c r="I73" s="16"/>
      <c r="K73" s="16"/>
      <c r="L73" s="16"/>
    </row>
    <row r="74" spans="1:14" x14ac:dyDescent="0.25">
      <c r="B74" s="11" t="s">
        <v>108</v>
      </c>
      <c r="C74" s="17" t="s">
        <v>137</v>
      </c>
      <c r="D74" s="53">
        <v>60000</v>
      </c>
      <c r="E74" s="53"/>
      <c r="F74" s="44"/>
      <c r="G74" s="44"/>
      <c r="J74" s="57" t="s">
        <v>138</v>
      </c>
      <c r="K74" s="34">
        <v>60655</v>
      </c>
      <c r="L74" s="34">
        <v>58075</v>
      </c>
      <c r="N74" s="56" t="s">
        <v>139</v>
      </c>
    </row>
    <row r="75" spans="1:14" x14ac:dyDescent="0.25">
      <c r="C75" s="17" t="s">
        <v>140</v>
      </c>
      <c r="D75" s="53"/>
      <c r="E75" s="53"/>
      <c r="F75" s="44"/>
      <c r="G75" s="44"/>
      <c r="J75" s="57"/>
      <c r="K75" s="34"/>
      <c r="L75" s="34"/>
      <c r="N75" s="56"/>
    </row>
    <row r="76" spans="1:14" ht="23.25" x14ac:dyDescent="0.25">
      <c r="B76" s="11" t="s">
        <v>141</v>
      </c>
      <c r="C76" s="30" t="s">
        <v>142</v>
      </c>
      <c r="D76" s="53"/>
      <c r="E76" s="53"/>
      <c r="F76" s="44">
        <f>-2600-1260</f>
        <v>-3860</v>
      </c>
      <c r="G76" s="44">
        <v>0</v>
      </c>
      <c r="J76" s="57" t="s">
        <v>143</v>
      </c>
      <c r="K76" s="34">
        <v>-111</v>
      </c>
      <c r="L76" s="34">
        <v>-7588</v>
      </c>
      <c r="N76" s="58" t="s">
        <v>144</v>
      </c>
    </row>
    <row r="77" spans="1:14" x14ac:dyDescent="0.25">
      <c r="B77" s="11" t="s">
        <v>45</v>
      </c>
      <c r="C77" s="30" t="s">
        <v>145</v>
      </c>
      <c r="D77" s="53"/>
      <c r="E77" s="53"/>
      <c r="F77" s="44">
        <v>-500</v>
      </c>
      <c r="G77" s="44">
        <v>0</v>
      </c>
      <c r="J77" s="57" t="s">
        <v>146</v>
      </c>
      <c r="K77" s="34">
        <v>0</v>
      </c>
      <c r="L77" s="34">
        <v>-200</v>
      </c>
      <c r="N77" s="56"/>
    </row>
    <row r="78" spans="1:14" x14ac:dyDescent="0.25">
      <c r="B78" s="11" t="s">
        <v>141</v>
      </c>
      <c r="C78" s="30" t="s">
        <v>147</v>
      </c>
      <c r="D78" s="43"/>
      <c r="E78" s="43"/>
      <c r="F78" s="44">
        <v>-4200</v>
      </c>
      <c r="G78" s="44">
        <v>0</v>
      </c>
      <c r="J78" s="59"/>
      <c r="K78" s="34">
        <v>-3812</v>
      </c>
      <c r="L78" s="34">
        <v>-94</v>
      </c>
      <c r="N78" s="60" t="s">
        <v>148</v>
      </c>
    </row>
    <row r="79" spans="1:14" ht="15.75" thickBot="1" x14ac:dyDescent="0.3">
      <c r="B79" s="11" t="s">
        <v>45</v>
      </c>
      <c r="C79" s="30" t="s">
        <v>149</v>
      </c>
      <c r="D79" s="43"/>
      <c r="E79" s="43"/>
      <c r="F79" s="44"/>
      <c r="G79" s="44">
        <v>0</v>
      </c>
      <c r="J79" s="59"/>
      <c r="K79" s="34">
        <v>0</v>
      </c>
      <c r="L79" s="34">
        <v>-225</v>
      </c>
      <c r="N79" s="60" t="s">
        <v>150</v>
      </c>
    </row>
    <row r="80" spans="1:14" s="6" customFormat="1" ht="15.75" thickBot="1" x14ac:dyDescent="0.3">
      <c r="C80" s="6" t="s">
        <v>42</v>
      </c>
      <c r="D80" s="36">
        <f>SUBTOTAL(9,D74:D79)</f>
        <v>60000</v>
      </c>
      <c r="E80" s="36">
        <f>SUBTOTAL(9,E74:E79)</f>
        <v>0</v>
      </c>
      <c r="F80" s="37">
        <f>SUBTOTAL(9,F74:F79)</f>
        <v>-8560</v>
      </c>
      <c r="G80" s="37">
        <f>SUBTOTAL(9,G74:G79)</f>
        <v>0</v>
      </c>
      <c r="H80" s="38">
        <f>D80+F80</f>
        <v>51440</v>
      </c>
      <c r="I80" s="38">
        <f>E80+G80</f>
        <v>0</v>
      </c>
      <c r="K80" s="39"/>
      <c r="L80" s="39"/>
    </row>
    <row r="81" spans="1:17" s="13" customFormat="1" x14ac:dyDescent="0.25">
      <c r="A81" s="12" t="s">
        <v>151</v>
      </c>
      <c r="B81" s="12"/>
      <c r="D81" s="14"/>
      <c r="E81" s="14"/>
      <c r="F81" s="15"/>
      <c r="G81" s="15"/>
      <c r="H81" s="16"/>
      <c r="I81" s="16"/>
      <c r="K81" s="16"/>
      <c r="L81" s="16"/>
    </row>
    <row r="82" spans="1:17" x14ac:dyDescent="0.25">
      <c r="B82" s="11" t="s">
        <v>108</v>
      </c>
      <c r="C82" s="25" t="s">
        <v>152</v>
      </c>
      <c r="D82" s="49">
        <v>1500</v>
      </c>
      <c r="E82" s="49"/>
      <c r="F82" s="19"/>
      <c r="G82" s="19"/>
      <c r="J82" s="61" t="s">
        <v>138</v>
      </c>
      <c r="K82" s="34">
        <v>1434</v>
      </c>
      <c r="L82" s="34">
        <v>1539</v>
      </c>
      <c r="N82" s="50"/>
    </row>
    <row r="83" spans="1:17" x14ac:dyDescent="0.25">
      <c r="B83" s="11" t="s">
        <v>108</v>
      </c>
      <c r="C83" s="25" t="s">
        <v>153</v>
      </c>
      <c r="D83" s="49">
        <v>6000</v>
      </c>
      <c r="E83" s="49"/>
      <c r="F83" s="19"/>
      <c r="G83" s="19"/>
      <c r="J83" s="62" t="s">
        <v>154</v>
      </c>
      <c r="K83" s="34">
        <v>61390</v>
      </c>
      <c r="L83" s="34">
        <v>5830</v>
      </c>
      <c r="N83" s="50"/>
    </row>
    <row r="84" spans="1:17" x14ac:dyDescent="0.25">
      <c r="B84" s="11" t="s">
        <v>108</v>
      </c>
      <c r="C84" s="25" t="s">
        <v>155</v>
      </c>
      <c r="D84" s="49">
        <v>1400</v>
      </c>
      <c r="E84" s="49"/>
      <c r="F84" s="19"/>
      <c r="G84" s="19"/>
      <c r="J84" s="61" t="s">
        <v>138</v>
      </c>
      <c r="K84" s="34">
        <v>1362</v>
      </c>
      <c r="L84" s="34">
        <v>0</v>
      </c>
      <c r="N84" s="50"/>
    </row>
    <row r="85" spans="1:17" x14ac:dyDescent="0.25">
      <c r="B85" s="11" t="s">
        <v>108</v>
      </c>
      <c r="C85" s="25" t="s">
        <v>156</v>
      </c>
      <c r="D85" s="49">
        <v>36000</v>
      </c>
      <c r="E85" s="49"/>
      <c r="F85" s="19"/>
      <c r="G85" s="19"/>
      <c r="J85" s="61" t="s">
        <v>138</v>
      </c>
      <c r="K85" s="34">
        <v>35450</v>
      </c>
      <c r="L85" s="34">
        <v>0</v>
      </c>
      <c r="N85" s="50"/>
    </row>
    <row r="86" spans="1:17" x14ac:dyDescent="0.25">
      <c r="B86" s="11" t="s">
        <v>108</v>
      </c>
      <c r="C86" s="25" t="s">
        <v>157</v>
      </c>
      <c r="D86" s="63">
        <v>600</v>
      </c>
      <c r="E86" s="49"/>
      <c r="F86" s="19"/>
      <c r="G86" s="19"/>
      <c r="J86" s="61" t="s">
        <v>158</v>
      </c>
      <c r="K86" s="34">
        <v>0</v>
      </c>
      <c r="L86" s="34">
        <v>600</v>
      </c>
      <c r="N86" s="50"/>
    </row>
    <row r="87" spans="1:17" x14ac:dyDescent="0.25">
      <c r="B87" s="11" t="s">
        <v>108</v>
      </c>
      <c r="C87" s="17" t="s">
        <v>159</v>
      </c>
      <c r="D87" s="63">
        <v>5000</v>
      </c>
      <c r="E87" s="49"/>
      <c r="F87" s="19"/>
      <c r="G87" s="19"/>
      <c r="J87" s="61"/>
      <c r="K87" s="34">
        <v>1653</v>
      </c>
      <c r="L87" s="34">
        <v>16125</v>
      </c>
      <c r="N87" s="50"/>
    </row>
    <row r="88" spans="1:17" x14ac:dyDescent="0.25">
      <c r="B88" s="11" t="s">
        <v>108</v>
      </c>
      <c r="C88" s="17" t="s">
        <v>160</v>
      </c>
      <c r="D88" s="49">
        <v>0</v>
      </c>
      <c r="E88" s="49">
        <v>0</v>
      </c>
      <c r="F88" s="19"/>
      <c r="G88" s="19"/>
      <c r="J88" s="61" t="s">
        <v>161</v>
      </c>
      <c r="K88" s="34">
        <v>0</v>
      </c>
      <c r="L88" s="34">
        <v>5000</v>
      </c>
      <c r="N88" s="64" t="s">
        <v>162</v>
      </c>
    </row>
    <row r="89" spans="1:17" x14ac:dyDescent="0.25">
      <c r="B89" s="11" t="s">
        <v>108</v>
      </c>
      <c r="C89" s="17" t="s">
        <v>163</v>
      </c>
      <c r="D89" s="49">
        <v>0</v>
      </c>
      <c r="E89" s="49"/>
      <c r="F89" s="19"/>
      <c r="G89" s="19"/>
      <c r="J89" s="62" t="s">
        <v>164</v>
      </c>
      <c r="K89" s="34">
        <v>0</v>
      </c>
      <c r="L89" s="34">
        <v>14690</v>
      </c>
      <c r="N89" s="64" t="s">
        <v>165</v>
      </c>
    </row>
    <row r="90" spans="1:17" x14ac:dyDescent="0.25">
      <c r="B90" s="11" t="s">
        <v>108</v>
      </c>
      <c r="C90" s="17" t="s">
        <v>166</v>
      </c>
      <c r="D90" s="49">
        <v>6000</v>
      </c>
      <c r="E90" s="49"/>
      <c r="F90" s="19"/>
      <c r="G90" s="19"/>
      <c r="J90" s="61" t="s">
        <v>138</v>
      </c>
      <c r="K90" s="34">
        <v>5598</v>
      </c>
      <c r="L90" s="34">
        <v>3880</v>
      </c>
      <c r="N90" s="50"/>
    </row>
    <row r="91" spans="1:17" x14ac:dyDescent="0.25">
      <c r="B91" s="11" t="s">
        <v>167</v>
      </c>
      <c r="C91" s="25" t="s">
        <v>168</v>
      </c>
      <c r="D91" s="49">
        <f>((109*50)*4)*50%</f>
        <v>10900</v>
      </c>
      <c r="E91" s="49"/>
      <c r="F91" s="19"/>
      <c r="G91" s="19"/>
      <c r="J91" s="61" t="s">
        <v>169</v>
      </c>
      <c r="K91" s="34">
        <v>0</v>
      </c>
      <c r="L91" s="34">
        <v>8550</v>
      </c>
      <c r="N91" s="50" t="s">
        <v>170</v>
      </c>
    </row>
    <row r="92" spans="1:17" x14ac:dyDescent="0.25">
      <c r="B92" s="11" t="s">
        <v>108</v>
      </c>
      <c r="C92" s="17" t="s">
        <v>171</v>
      </c>
      <c r="D92" s="49">
        <v>450</v>
      </c>
      <c r="E92" s="49">
        <v>0</v>
      </c>
      <c r="F92" s="19"/>
      <c r="G92" s="19"/>
      <c r="J92" s="61" t="s">
        <v>172</v>
      </c>
      <c r="K92" s="34">
        <v>52</v>
      </c>
      <c r="L92" s="34">
        <v>432</v>
      </c>
      <c r="N92" s="50"/>
    </row>
    <row r="93" spans="1:17" x14ac:dyDescent="0.25">
      <c r="B93" s="11" t="s">
        <v>173</v>
      </c>
      <c r="C93" s="17" t="s">
        <v>174</v>
      </c>
      <c r="D93" s="49">
        <v>13000</v>
      </c>
      <c r="E93" s="49">
        <v>0</v>
      </c>
      <c r="F93" s="19"/>
      <c r="G93" s="31" t="s">
        <v>42</v>
      </c>
      <c r="J93" s="61"/>
      <c r="K93" s="34">
        <v>1520</v>
      </c>
      <c r="L93" s="34">
        <v>17307</v>
      </c>
      <c r="N93" s="50"/>
    </row>
    <row r="94" spans="1:17" x14ac:dyDescent="0.25">
      <c r="B94" s="11" t="s">
        <v>167</v>
      </c>
      <c r="C94" s="17" t="s">
        <v>175</v>
      </c>
      <c r="D94" s="49">
        <f>D96+F98</f>
        <v>0</v>
      </c>
      <c r="E94" s="49">
        <v>0</v>
      </c>
      <c r="F94" s="19"/>
      <c r="G94" s="19"/>
      <c r="J94" s="61"/>
      <c r="K94" s="34">
        <v>0</v>
      </c>
      <c r="L94" s="34">
        <v>150</v>
      </c>
      <c r="N94" s="50" t="s">
        <v>176</v>
      </c>
      <c r="Q94" s="11" t="s">
        <v>177</v>
      </c>
    </row>
    <row r="95" spans="1:17" x14ac:dyDescent="0.25">
      <c r="B95" s="11" t="s">
        <v>108</v>
      </c>
      <c r="C95" s="25" t="s">
        <v>178</v>
      </c>
      <c r="D95" s="49">
        <v>1375</v>
      </c>
      <c r="E95" s="49">
        <v>0</v>
      </c>
      <c r="F95" s="19"/>
      <c r="G95" s="19"/>
      <c r="J95" s="61" t="s">
        <v>179</v>
      </c>
      <c r="K95" s="34">
        <v>0</v>
      </c>
      <c r="L95" s="34">
        <v>1375</v>
      </c>
      <c r="N95" s="50"/>
    </row>
    <row r="96" spans="1:17" x14ac:dyDescent="0.25">
      <c r="B96" s="11" t="s">
        <v>180</v>
      </c>
      <c r="C96" s="17" t="s">
        <v>181</v>
      </c>
      <c r="D96" s="53">
        <f>218*60</f>
        <v>13080</v>
      </c>
      <c r="E96" s="53">
        <v>0</v>
      </c>
      <c r="F96" s="44"/>
      <c r="G96" s="44"/>
      <c r="J96" s="65" t="s">
        <v>182</v>
      </c>
      <c r="K96" s="34">
        <v>0</v>
      </c>
      <c r="L96" s="34">
        <v>10760</v>
      </c>
      <c r="N96" s="55" t="s">
        <v>183</v>
      </c>
    </row>
    <row r="97" spans="1:14" x14ac:dyDescent="0.25">
      <c r="B97" s="11" t="s">
        <v>108</v>
      </c>
      <c r="C97" s="25" t="s">
        <v>184</v>
      </c>
      <c r="D97" s="53">
        <v>400</v>
      </c>
      <c r="E97" s="53">
        <v>75</v>
      </c>
      <c r="F97" s="44"/>
      <c r="G97" s="44"/>
      <c r="J97" s="66"/>
      <c r="K97" s="34">
        <v>400</v>
      </c>
      <c r="L97" s="34">
        <v>3300</v>
      </c>
      <c r="N97" s="55" t="s">
        <v>185</v>
      </c>
    </row>
    <row r="98" spans="1:14" x14ac:dyDescent="0.25">
      <c r="B98" s="11" t="s">
        <v>180</v>
      </c>
      <c r="C98" s="30" t="s">
        <v>186</v>
      </c>
      <c r="D98" s="53"/>
      <c r="E98" s="53"/>
      <c r="F98" s="44">
        <f>-D96</f>
        <v>-13080</v>
      </c>
      <c r="G98" s="44">
        <v>0</v>
      </c>
      <c r="J98" s="66"/>
      <c r="K98" s="34">
        <v>0</v>
      </c>
      <c r="L98" s="34">
        <v>-11050</v>
      </c>
      <c r="N98" s="55" t="s">
        <v>187</v>
      </c>
    </row>
    <row r="99" spans="1:14" x14ac:dyDescent="0.25">
      <c r="B99" s="11" t="s">
        <v>173</v>
      </c>
      <c r="C99" s="30" t="s">
        <v>188</v>
      </c>
      <c r="D99" s="53"/>
      <c r="E99" s="53"/>
      <c r="F99" s="44">
        <v>-200</v>
      </c>
      <c r="G99" s="44"/>
      <c r="J99" s="66"/>
      <c r="K99" s="34">
        <v>0</v>
      </c>
      <c r="L99" s="34">
        <v>0</v>
      </c>
      <c r="N99" s="55"/>
    </row>
    <row r="100" spans="1:14" x14ac:dyDescent="0.25">
      <c r="B100" s="11" t="s">
        <v>108</v>
      </c>
      <c r="C100" s="32" t="s">
        <v>189</v>
      </c>
      <c r="D100" s="53"/>
      <c r="E100" s="53"/>
      <c r="F100" s="44"/>
      <c r="G100" s="44">
        <v>0</v>
      </c>
      <c r="J100" s="66"/>
      <c r="K100" s="34">
        <v>0</v>
      </c>
      <c r="L100" s="34">
        <v>-475</v>
      </c>
      <c r="N100" s="55"/>
    </row>
    <row r="101" spans="1:14" x14ac:dyDescent="0.25">
      <c r="B101" s="11" t="s">
        <v>108</v>
      </c>
      <c r="C101" s="30" t="s">
        <v>190</v>
      </c>
      <c r="D101" s="53"/>
      <c r="E101" s="53"/>
      <c r="F101" s="44">
        <v>-2375</v>
      </c>
      <c r="G101" s="19">
        <f>-25-25-25-25</f>
        <v>-100</v>
      </c>
      <c r="J101" s="66"/>
      <c r="K101" s="34">
        <v>-655</v>
      </c>
      <c r="L101" s="34">
        <v>-2375</v>
      </c>
      <c r="N101" s="55" t="s">
        <v>191</v>
      </c>
    </row>
    <row r="102" spans="1:14" x14ac:dyDescent="0.25">
      <c r="B102" s="11" t="s">
        <v>108</v>
      </c>
      <c r="C102" s="30" t="s">
        <v>192</v>
      </c>
      <c r="D102" s="43"/>
      <c r="E102" s="43"/>
      <c r="F102" s="44">
        <v>-500</v>
      </c>
      <c r="G102" s="44">
        <v>0</v>
      </c>
      <c r="J102" s="20"/>
      <c r="K102" s="34">
        <v>0</v>
      </c>
      <c r="L102" s="34">
        <v>-370</v>
      </c>
      <c r="N102" s="45"/>
    </row>
    <row r="103" spans="1:14" x14ac:dyDescent="0.25">
      <c r="B103" s="11" t="s">
        <v>108</v>
      </c>
      <c r="C103" s="30" t="s">
        <v>193</v>
      </c>
      <c r="D103" s="43"/>
      <c r="E103" s="43"/>
      <c r="F103" s="44">
        <v>-5495</v>
      </c>
      <c r="G103" s="44"/>
      <c r="J103" s="20" t="s">
        <v>194</v>
      </c>
      <c r="K103" s="34">
        <v>-5495</v>
      </c>
      <c r="L103" s="34">
        <v>0</v>
      </c>
      <c r="N103" s="45"/>
    </row>
    <row r="104" spans="1:14" ht="15.75" thickBot="1" x14ac:dyDescent="0.3">
      <c r="B104" s="11" t="s">
        <v>108</v>
      </c>
      <c r="C104" s="30" t="s">
        <v>195</v>
      </c>
      <c r="D104" s="43"/>
      <c r="E104" s="43"/>
      <c r="F104" s="44">
        <v>-500</v>
      </c>
      <c r="G104" s="44">
        <v>0</v>
      </c>
      <c r="J104" s="20"/>
      <c r="K104" s="34">
        <v>-388</v>
      </c>
      <c r="L104" s="34">
        <v>-1657</v>
      </c>
      <c r="N104" s="60" t="s">
        <v>196</v>
      </c>
    </row>
    <row r="105" spans="1:14" s="6" customFormat="1" ht="15.75" thickBot="1" x14ac:dyDescent="0.3">
      <c r="D105" s="36">
        <f>SUBTOTAL(9,D82:D104)</f>
        <v>95705</v>
      </c>
      <c r="E105" s="36">
        <f>SUBTOTAL(9,E82:E104)</f>
        <v>75</v>
      </c>
      <c r="F105" s="37">
        <f>SUBTOTAL(9,F82:F104)</f>
        <v>-22150</v>
      </c>
      <c r="G105" s="37">
        <f>SUBTOTAL(9,G82:G104)</f>
        <v>-100</v>
      </c>
      <c r="H105" s="38">
        <f>D105+F105</f>
        <v>73555</v>
      </c>
      <c r="I105" s="38">
        <f>E105+G105</f>
        <v>-25</v>
      </c>
      <c r="K105" s="39"/>
      <c r="L105" s="39"/>
    </row>
    <row r="106" spans="1:14" s="13" customFormat="1" x14ac:dyDescent="0.25">
      <c r="A106" s="12" t="s">
        <v>197</v>
      </c>
      <c r="B106" s="12"/>
      <c r="D106" s="14"/>
      <c r="E106" s="14"/>
      <c r="F106" s="15"/>
      <c r="G106" s="15"/>
      <c r="H106" s="16"/>
      <c r="I106" s="16"/>
      <c r="K106" s="16"/>
      <c r="L106" s="16"/>
    </row>
    <row r="107" spans="1:14" x14ac:dyDescent="0.25">
      <c r="B107" s="11" t="s">
        <v>108</v>
      </c>
      <c r="C107" s="17" t="s">
        <v>198</v>
      </c>
      <c r="D107" s="53">
        <v>0</v>
      </c>
      <c r="E107" s="53"/>
      <c r="F107" s="44"/>
      <c r="G107" s="44"/>
      <c r="H107" s="66"/>
      <c r="I107" s="66"/>
      <c r="K107" s="34"/>
      <c r="L107" s="34"/>
    </row>
    <row r="108" spans="1:14" x14ac:dyDescent="0.25">
      <c r="B108" s="11" t="s">
        <v>108</v>
      </c>
      <c r="C108" s="30" t="s">
        <v>199</v>
      </c>
      <c r="D108" s="53"/>
      <c r="E108" s="53"/>
      <c r="F108" s="44">
        <v>-1100</v>
      </c>
      <c r="G108" s="44"/>
      <c r="I108" s="66"/>
      <c r="J108" s="11" t="s">
        <v>200</v>
      </c>
      <c r="K108" s="34">
        <v>-1020</v>
      </c>
      <c r="L108" s="34">
        <v>-1995</v>
      </c>
      <c r="N108" s="45"/>
    </row>
    <row r="109" spans="1:14" x14ac:dyDescent="0.25">
      <c r="B109" s="11" t="s">
        <v>108</v>
      </c>
      <c r="C109" s="30" t="s">
        <v>201</v>
      </c>
      <c r="D109" s="53"/>
      <c r="E109" s="53">
        <v>0</v>
      </c>
      <c r="F109" s="44">
        <v>-100</v>
      </c>
      <c r="G109" s="44">
        <v>0</v>
      </c>
      <c r="I109" s="66"/>
      <c r="K109" s="34">
        <v>-75</v>
      </c>
      <c r="L109" s="34">
        <v>-45</v>
      </c>
      <c r="N109" s="45"/>
    </row>
    <row r="110" spans="1:14" x14ac:dyDescent="0.25">
      <c r="B110" s="11" t="s">
        <v>108</v>
      </c>
      <c r="C110" s="30" t="s">
        <v>202</v>
      </c>
      <c r="D110" s="53"/>
      <c r="E110" s="53"/>
      <c r="F110" s="44">
        <f>-40*7</f>
        <v>-280</v>
      </c>
      <c r="G110" s="44">
        <v>0</v>
      </c>
      <c r="I110" s="66"/>
      <c r="J110" s="11" t="s">
        <v>203</v>
      </c>
      <c r="K110" s="34">
        <v>-130</v>
      </c>
      <c r="L110" s="34">
        <v>-130</v>
      </c>
      <c r="N110" s="45"/>
    </row>
    <row r="111" spans="1:14" x14ac:dyDescent="0.25">
      <c r="B111" s="11" t="s">
        <v>108</v>
      </c>
      <c r="C111" s="32" t="s">
        <v>204</v>
      </c>
      <c r="D111" s="53"/>
      <c r="E111" s="53"/>
      <c r="F111" s="44">
        <v>-100</v>
      </c>
      <c r="G111" s="44">
        <v>0</v>
      </c>
      <c r="I111" s="66"/>
      <c r="K111" s="34">
        <v>-70</v>
      </c>
      <c r="L111" s="34">
        <v>-120</v>
      </c>
      <c r="N111" s="45"/>
    </row>
    <row r="112" spans="1:14" x14ac:dyDescent="0.25">
      <c r="B112" s="11" t="s">
        <v>108</v>
      </c>
      <c r="C112" s="32" t="s">
        <v>205</v>
      </c>
      <c r="D112" s="53"/>
      <c r="E112" s="53"/>
      <c r="F112" s="44">
        <v>-600</v>
      </c>
      <c r="G112" s="19">
        <v>0</v>
      </c>
      <c r="I112" s="66"/>
      <c r="K112" s="34">
        <v>-546</v>
      </c>
      <c r="L112" s="34">
        <v>-423</v>
      </c>
      <c r="N112" s="45"/>
    </row>
    <row r="113" spans="1:14" x14ac:dyDescent="0.25">
      <c r="B113" s="11" t="s">
        <v>108</v>
      </c>
      <c r="C113" s="30" t="s">
        <v>206</v>
      </c>
      <c r="D113" s="53"/>
      <c r="E113" s="53"/>
      <c r="F113" s="44">
        <v>-2000</v>
      </c>
      <c r="G113" s="44">
        <v>0</v>
      </c>
      <c r="I113" s="66"/>
      <c r="K113" s="34">
        <v>-1793</v>
      </c>
      <c r="L113" s="34">
        <v>-1925</v>
      </c>
      <c r="N113" s="45"/>
    </row>
    <row r="114" spans="1:14" x14ac:dyDescent="0.25">
      <c r="B114" s="11" t="s">
        <v>108</v>
      </c>
      <c r="C114" s="30" t="s">
        <v>207</v>
      </c>
      <c r="D114" s="53"/>
      <c r="E114" s="53"/>
      <c r="F114" s="44">
        <v>-5500</v>
      </c>
      <c r="G114" s="19">
        <f>-73.9-59.95-25.66-7.14</f>
        <v>-166.65</v>
      </c>
      <c r="I114" s="66"/>
      <c r="J114" s="11" t="s">
        <v>208</v>
      </c>
      <c r="K114" s="34">
        <v>-5484</v>
      </c>
      <c r="L114" s="34">
        <v>-4579</v>
      </c>
      <c r="N114" s="45"/>
    </row>
    <row r="115" spans="1:14" x14ac:dyDescent="0.25">
      <c r="B115" s="11" t="s">
        <v>108</v>
      </c>
      <c r="C115" s="30" t="s">
        <v>209</v>
      </c>
      <c r="D115" s="53"/>
      <c r="E115" s="53"/>
      <c r="F115" s="44"/>
      <c r="G115" s="44"/>
      <c r="I115" s="66"/>
      <c r="K115" s="34"/>
      <c r="L115" s="34"/>
      <c r="N115" s="45"/>
    </row>
    <row r="116" spans="1:14" x14ac:dyDescent="0.25">
      <c r="B116" s="11" t="s">
        <v>108</v>
      </c>
      <c r="C116" s="30" t="s">
        <v>210</v>
      </c>
      <c r="D116" s="53"/>
      <c r="E116" s="53"/>
      <c r="F116" s="44">
        <v>0</v>
      </c>
      <c r="G116" s="44">
        <v>0</v>
      </c>
      <c r="I116" s="66"/>
      <c r="J116" s="11" t="s">
        <v>211</v>
      </c>
      <c r="K116" s="34">
        <v>0</v>
      </c>
      <c r="L116" s="34">
        <v>-1255</v>
      </c>
      <c r="N116" s="45" t="s">
        <v>212</v>
      </c>
    </row>
    <row r="117" spans="1:14" x14ac:dyDescent="0.25">
      <c r="B117" s="11" t="s">
        <v>108</v>
      </c>
      <c r="C117" s="30" t="s">
        <v>213</v>
      </c>
      <c r="D117" s="53"/>
      <c r="E117" s="53"/>
      <c r="F117" s="44">
        <v>-200</v>
      </c>
      <c r="G117" s="44">
        <v>0</v>
      </c>
      <c r="I117" s="66"/>
      <c r="K117" s="34">
        <v>-166</v>
      </c>
      <c r="L117" s="34">
        <v>-131</v>
      </c>
      <c r="N117" s="45"/>
    </row>
    <row r="118" spans="1:14" x14ac:dyDescent="0.25">
      <c r="B118" s="11" t="s">
        <v>108</v>
      </c>
      <c r="C118" s="30" t="s">
        <v>214</v>
      </c>
      <c r="D118" s="53"/>
      <c r="E118" s="53"/>
      <c r="F118" s="44">
        <v>-100</v>
      </c>
      <c r="G118" s="44">
        <v>0</v>
      </c>
      <c r="I118" s="66"/>
      <c r="K118" s="34">
        <v>0</v>
      </c>
      <c r="L118" s="34">
        <v>-31</v>
      </c>
      <c r="N118" s="45"/>
    </row>
    <row r="119" spans="1:14" ht="15.75" thickBot="1" x14ac:dyDescent="0.3">
      <c r="B119" s="11" t="s">
        <v>108</v>
      </c>
      <c r="C119" s="30" t="s">
        <v>215</v>
      </c>
      <c r="D119" s="43"/>
      <c r="E119" s="43"/>
      <c r="F119" s="44">
        <v>-250</v>
      </c>
      <c r="G119" s="19">
        <v>-204</v>
      </c>
      <c r="K119" s="34">
        <v>-234</v>
      </c>
      <c r="L119" s="34">
        <v>-240</v>
      </c>
      <c r="N119" s="45"/>
    </row>
    <row r="120" spans="1:14" s="6" customFormat="1" ht="15.75" thickBot="1" x14ac:dyDescent="0.3">
      <c r="D120" s="36">
        <f>SUBTOTAL(9,D107:D119)</f>
        <v>0</v>
      </c>
      <c r="E120" s="36">
        <f>SUBTOTAL(9,E107:E119)</f>
        <v>0</v>
      </c>
      <c r="F120" s="37">
        <f>SUBTOTAL(9,F107:F119)</f>
        <v>-10230</v>
      </c>
      <c r="G120" s="37">
        <f>SUBTOTAL(9,G107:G119)</f>
        <v>-370.65</v>
      </c>
      <c r="H120" s="38">
        <f>D120+F120</f>
        <v>-10230</v>
      </c>
      <c r="I120" s="38">
        <f>E120+G120</f>
        <v>-370.65</v>
      </c>
      <c r="K120" s="39"/>
      <c r="L120" s="39"/>
    </row>
    <row r="121" spans="1:14" s="13" customFormat="1" x14ac:dyDescent="0.25">
      <c r="A121" s="12" t="s">
        <v>216</v>
      </c>
      <c r="B121" s="12"/>
      <c r="D121" s="14"/>
      <c r="E121" s="14"/>
      <c r="F121" s="15"/>
      <c r="G121" s="15"/>
      <c r="H121" s="16"/>
      <c r="I121" s="16"/>
      <c r="K121" s="16"/>
      <c r="L121" s="16"/>
    </row>
    <row r="122" spans="1:14" s="6" customFormat="1" x14ac:dyDescent="0.25">
      <c r="B122" s="52" t="s">
        <v>217</v>
      </c>
      <c r="C122" s="30" t="s">
        <v>218</v>
      </c>
      <c r="D122" s="18"/>
      <c r="E122" s="18"/>
      <c r="F122" s="44">
        <v>-500</v>
      </c>
      <c r="G122" s="44">
        <v>0</v>
      </c>
      <c r="J122" s="67" t="s">
        <v>219</v>
      </c>
      <c r="K122" s="34">
        <v>0</v>
      </c>
      <c r="L122" s="34">
        <v>0</v>
      </c>
      <c r="N122" s="45"/>
    </row>
    <row r="123" spans="1:14" x14ac:dyDescent="0.25">
      <c r="B123" s="11" t="s">
        <v>45</v>
      </c>
      <c r="C123" s="30" t="s">
        <v>220</v>
      </c>
      <c r="D123" s="53"/>
      <c r="E123" s="53"/>
      <c r="F123" s="44">
        <f>-150*10</f>
        <v>-1500</v>
      </c>
      <c r="G123" s="44">
        <v>0</v>
      </c>
      <c r="J123" s="67" t="s">
        <v>221</v>
      </c>
      <c r="K123" s="34">
        <v>0</v>
      </c>
      <c r="L123" s="34">
        <v>-1077</v>
      </c>
      <c r="N123" s="45"/>
    </row>
    <row r="124" spans="1:14" ht="15.75" thickBot="1" x14ac:dyDescent="0.3">
      <c r="B124" s="11" t="s">
        <v>34</v>
      </c>
      <c r="C124" s="30" t="s">
        <v>222</v>
      </c>
      <c r="D124" s="43"/>
      <c r="E124" s="43"/>
      <c r="F124" s="44">
        <v>-3250</v>
      </c>
      <c r="G124" s="44">
        <v>0</v>
      </c>
      <c r="J124" s="67" t="s">
        <v>223</v>
      </c>
      <c r="K124" s="34">
        <v>-2500</v>
      </c>
      <c r="L124" s="34">
        <v>-3250</v>
      </c>
      <c r="N124" s="45"/>
    </row>
    <row r="125" spans="1:14" s="6" customFormat="1" ht="15.75" thickBot="1" x14ac:dyDescent="0.3">
      <c r="D125" s="36">
        <f>SUBTOTAL(9,D122:D124)</f>
        <v>0</v>
      </c>
      <c r="E125" s="36">
        <f>SUBTOTAL(9,E122:E124)</f>
        <v>0</v>
      </c>
      <c r="F125" s="37">
        <f>SUBTOTAL(9,F122:F124)</f>
        <v>-5250</v>
      </c>
      <c r="G125" s="37">
        <f>SUBTOTAL(9,G122:G124)</f>
        <v>0</v>
      </c>
      <c r="H125" s="38">
        <f>D125+F125</f>
        <v>-5250</v>
      </c>
      <c r="I125" s="38">
        <f>E125+G125</f>
        <v>0</v>
      </c>
      <c r="K125" s="39"/>
      <c r="L125" s="39"/>
    </row>
    <row r="126" spans="1:14" s="13" customFormat="1" x14ac:dyDescent="0.25">
      <c r="A126" s="12" t="s">
        <v>224</v>
      </c>
      <c r="B126" s="12"/>
      <c r="D126" s="14"/>
      <c r="E126" s="14"/>
      <c r="F126" s="15"/>
      <c r="G126" s="15"/>
      <c r="H126" s="16"/>
      <c r="I126" s="16"/>
      <c r="K126" s="16"/>
      <c r="L126" s="16"/>
    </row>
    <row r="127" spans="1:14" x14ac:dyDescent="0.25">
      <c r="B127" s="11" t="s">
        <v>225</v>
      </c>
      <c r="C127" s="17" t="s">
        <v>226</v>
      </c>
      <c r="D127" s="53">
        <v>1000</v>
      </c>
      <c r="E127" s="53"/>
      <c r="F127" s="44"/>
      <c r="G127" s="44"/>
      <c r="J127" s="66" t="s">
        <v>227</v>
      </c>
      <c r="K127" s="34">
        <v>881</v>
      </c>
      <c r="L127" s="34">
        <v>0</v>
      </c>
      <c r="N127" s="45"/>
    </row>
    <row r="128" spans="1:14" x14ac:dyDescent="0.25">
      <c r="B128" s="11" t="s">
        <v>225</v>
      </c>
      <c r="C128" s="17" t="s">
        <v>228</v>
      </c>
      <c r="D128" s="53"/>
      <c r="E128" s="53">
        <v>20</v>
      </c>
      <c r="F128" s="44"/>
      <c r="G128" s="44"/>
      <c r="J128" s="20" t="s">
        <v>229</v>
      </c>
      <c r="K128" s="34">
        <v>390</v>
      </c>
      <c r="L128" s="34">
        <v>6217</v>
      </c>
      <c r="N128" s="45"/>
    </row>
    <row r="129" spans="1:14" x14ac:dyDescent="0.25">
      <c r="B129" s="11" t="s">
        <v>225</v>
      </c>
      <c r="C129" s="30" t="s">
        <v>230</v>
      </c>
      <c r="D129" s="53"/>
      <c r="E129" s="53"/>
      <c r="F129" s="44"/>
      <c r="G129" s="44"/>
      <c r="J129" s="66"/>
      <c r="K129" s="34"/>
      <c r="L129" s="34"/>
      <c r="N129" s="45"/>
    </row>
    <row r="130" spans="1:14" x14ac:dyDescent="0.25">
      <c r="B130" s="11" t="s">
        <v>225</v>
      </c>
      <c r="C130" s="30" t="s">
        <v>231</v>
      </c>
      <c r="D130" s="53"/>
      <c r="E130" s="53"/>
      <c r="F130" s="44">
        <v>0</v>
      </c>
      <c r="G130" s="44">
        <v>0</v>
      </c>
      <c r="J130" s="20" t="s">
        <v>229</v>
      </c>
      <c r="K130" s="34">
        <v>-153</v>
      </c>
      <c r="L130" s="34">
        <v>-5321</v>
      </c>
      <c r="N130" s="45"/>
    </row>
    <row r="131" spans="1:14" ht="15.75" thickBot="1" x14ac:dyDescent="0.3">
      <c r="B131" s="11" t="s">
        <v>225</v>
      </c>
      <c r="C131" s="30" t="s">
        <v>232</v>
      </c>
      <c r="D131" s="43"/>
      <c r="E131" s="43"/>
      <c r="F131" s="44">
        <v>0</v>
      </c>
      <c r="G131" s="44">
        <v>0</v>
      </c>
      <c r="J131" s="20"/>
      <c r="K131" s="34">
        <v>0</v>
      </c>
      <c r="L131" s="34">
        <v>-142</v>
      </c>
      <c r="N131" s="45"/>
    </row>
    <row r="132" spans="1:14" s="6" customFormat="1" ht="15.75" thickBot="1" x14ac:dyDescent="0.3">
      <c r="D132" s="36">
        <f>SUBTOTAL(9,D127:D131)</f>
        <v>1000</v>
      </c>
      <c r="E132" s="36">
        <f>SUBTOTAL(9,E127:E131)</f>
        <v>20</v>
      </c>
      <c r="F132" s="37">
        <f>SUBTOTAL(9,F127:F131)</f>
        <v>0</v>
      </c>
      <c r="G132" s="37">
        <f>SUBTOTAL(9,G127:G131)</f>
        <v>0</v>
      </c>
      <c r="H132" s="38">
        <f>D132+F132</f>
        <v>1000</v>
      </c>
      <c r="I132" s="38">
        <f>E132+G132</f>
        <v>20</v>
      </c>
      <c r="K132" s="39"/>
      <c r="L132" s="39"/>
    </row>
    <row r="133" spans="1:14" s="13" customFormat="1" x14ac:dyDescent="0.25">
      <c r="A133" s="12" t="s">
        <v>233</v>
      </c>
      <c r="B133" s="12"/>
      <c r="D133" s="14"/>
      <c r="E133" s="14"/>
      <c r="F133" s="15"/>
      <c r="G133" s="15"/>
      <c r="H133" s="16"/>
      <c r="I133" s="16"/>
      <c r="K133" s="16"/>
      <c r="L133" s="16"/>
    </row>
    <row r="134" spans="1:14" x14ac:dyDescent="0.25">
      <c r="B134" s="11" t="s">
        <v>234</v>
      </c>
      <c r="C134" s="17" t="s">
        <v>235</v>
      </c>
      <c r="D134" s="53"/>
      <c r="E134" s="53"/>
      <c r="F134" s="44"/>
      <c r="G134" s="44"/>
      <c r="H134" s="55"/>
      <c r="I134" s="55"/>
      <c r="K134" s="34"/>
      <c r="L134" s="34"/>
    </row>
    <row r="135" spans="1:14" x14ac:dyDescent="0.25">
      <c r="B135" s="11" t="s">
        <v>234</v>
      </c>
      <c r="C135" s="17" t="s">
        <v>236</v>
      </c>
      <c r="D135" s="53">
        <v>16000</v>
      </c>
      <c r="E135" s="53">
        <v>0</v>
      </c>
      <c r="F135" s="44"/>
      <c r="G135" s="44"/>
      <c r="I135" s="55"/>
      <c r="K135" s="34">
        <v>15495</v>
      </c>
      <c r="L135" s="34">
        <v>16366</v>
      </c>
      <c r="N135" s="45"/>
    </row>
    <row r="136" spans="1:14" x14ac:dyDescent="0.25">
      <c r="B136" s="11" t="s">
        <v>234</v>
      </c>
      <c r="C136" s="30" t="s">
        <v>237</v>
      </c>
      <c r="D136" s="53"/>
      <c r="E136" s="53" t="s">
        <v>42</v>
      </c>
      <c r="F136" s="44">
        <v>-500</v>
      </c>
      <c r="G136" s="44">
        <v>0</v>
      </c>
      <c r="I136" s="55"/>
      <c r="J136" s="22" t="s">
        <v>238</v>
      </c>
      <c r="K136" s="34">
        <v>0</v>
      </c>
      <c r="L136" s="34">
        <v>-1229</v>
      </c>
      <c r="N136" s="55" t="s">
        <v>239</v>
      </c>
    </row>
    <row r="137" spans="1:14" x14ac:dyDescent="0.25">
      <c r="B137" s="11" t="s">
        <v>234</v>
      </c>
      <c r="C137" s="30" t="s">
        <v>240</v>
      </c>
      <c r="D137" s="53"/>
      <c r="E137" s="53" t="s">
        <v>42</v>
      </c>
      <c r="F137" s="44">
        <v>-6000</v>
      </c>
      <c r="G137" s="44">
        <v>0</v>
      </c>
      <c r="I137" s="55"/>
      <c r="K137" s="34">
        <v>-5561</v>
      </c>
      <c r="L137" s="34">
        <v>-7129</v>
      </c>
      <c r="N137" s="45"/>
    </row>
    <row r="138" spans="1:14" ht="15.75" thickBot="1" x14ac:dyDescent="0.3">
      <c r="B138" s="11" t="s">
        <v>234</v>
      </c>
      <c r="C138" s="30" t="s">
        <v>241</v>
      </c>
      <c r="D138" s="43"/>
      <c r="E138" s="43"/>
      <c r="F138" s="44">
        <v>-500</v>
      </c>
      <c r="G138" s="44">
        <v>0</v>
      </c>
      <c r="I138" s="45"/>
      <c r="K138" s="34">
        <v>-458</v>
      </c>
      <c r="L138" s="34">
        <v>-50</v>
      </c>
      <c r="N138" s="45" t="s">
        <v>242</v>
      </c>
    </row>
    <row r="139" spans="1:14" s="6" customFormat="1" ht="15.75" thickBot="1" x14ac:dyDescent="0.3">
      <c r="D139" s="36">
        <f>SUBTOTAL(9,D134:D138)</f>
        <v>16000</v>
      </c>
      <c r="E139" s="36">
        <f>SUBTOTAL(9,E134:E138)</f>
        <v>0</v>
      </c>
      <c r="F139" s="37">
        <f>SUBTOTAL(9,F134:F138)</f>
        <v>-7000</v>
      </c>
      <c r="G139" s="37">
        <f>SUBTOTAL(9,G134:G138)</f>
        <v>0</v>
      </c>
      <c r="H139" s="38">
        <f>SUM(D139+F139)</f>
        <v>9000</v>
      </c>
      <c r="I139" s="38">
        <f>E139+G139</f>
        <v>0</v>
      </c>
      <c r="K139" s="39"/>
      <c r="L139" s="39"/>
    </row>
    <row r="140" spans="1:14" s="13" customFormat="1" x14ac:dyDescent="0.25">
      <c r="A140" s="12" t="s">
        <v>243</v>
      </c>
      <c r="B140" s="12"/>
      <c r="D140" s="14"/>
      <c r="E140" s="14"/>
      <c r="F140" s="15"/>
      <c r="G140" s="15"/>
      <c r="H140" s="16"/>
      <c r="I140" s="16"/>
      <c r="K140" s="16"/>
      <c r="L140" s="16"/>
    </row>
    <row r="141" spans="1:14" x14ac:dyDescent="0.25">
      <c r="B141" s="11" t="s">
        <v>244</v>
      </c>
      <c r="C141" s="17" t="s">
        <v>245</v>
      </c>
      <c r="D141" s="53">
        <v>40000</v>
      </c>
      <c r="E141" s="53"/>
      <c r="F141" s="44"/>
      <c r="G141" s="44"/>
      <c r="I141" s="66"/>
      <c r="J141" s="22" t="s">
        <v>246</v>
      </c>
      <c r="K141" s="34">
        <v>39850</v>
      </c>
      <c r="L141" s="34">
        <v>33440</v>
      </c>
      <c r="N141" s="45"/>
    </row>
    <row r="142" spans="1:14" x14ac:dyDescent="0.25">
      <c r="B142" s="11" t="s">
        <v>45</v>
      </c>
      <c r="C142" s="30" t="s">
        <v>247</v>
      </c>
      <c r="D142" s="43"/>
      <c r="E142" s="43"/>
      <c r="F142" s="44">
        <v>-32000</v>
      </c>
      <c r="G142" s="44">
        <v>0</v>
      </c>
      <c r="I142" s="66"/>
      <c r="K142" s="34">
        <v>-31473</v>
      </c>
      <c r="L142" s="34">
        <v>-33440</v>
      </c>
      <c r="N142" s="45"/>
    </row>
    <row r="143" spans="1:14" x14ac:dyDescent="0.25">
      <c r="C143" s="30" t="s">
        <v>248</v>
      </c>
      <c r="D143" s="43"/>
      <c r="E143" s="43"/>
      <c r="F143" s="44">
        <v>-4000</v>
      </c>
      <c r="G143" s="44"/>
      <c r="I143" s="66"/>
      <c r="J143" s="22" t="s">
        <v>249</v>
      </c>
      <c r="K143" s="34"/>
      <c r="L143" s="34"/>
      <c r="N143" s="45"/>
    </row>
    <row r="144" spans="1:14" ht="15.75" thickBot="1" x14ac:dyDescent="0.3">
      <c r="B144" s="11" t="s">
        <v>108</v>
      </c>
      <c r="C144" s="30" t="s">
        <v>250</v>
      </c>
      <c r="D144" s="43"/>
      <c r="E144" s="43"/>
      <c r="F144" s="44">
        <v>-100</v>
      </c>
      <c r="G144" s="44">
        <v>0</v>
      </c>
      <c r="K144" s="34">
        <v>-39</v>
      </c>
      <c r="L144" s="34">
        <v>-52</v>
      </c>
      <c r="N144" s="45"/>
    </row>
    <row r="145" spans="1:14" s="6" customFormat="1" ht="15.75" thickBot="1" x14ac:dyDescent="0.3">
      <c r="D145" s="36">
        <f>SUBTOTAL(9,D141:D144)</f>
        <v>40000</v>
      </c>
      <c r="E145" s="36">
        <f>SUBTOTAL(9,E141:E144)</f>
        <v>0</v>
      </c>
      <c r="F145" s="37">
        <f>SUBTOTAL(9,F141:F144)</f>
        <v>-36100</v>
      </c>
      <c r="G145" s="37">
        <f>SUBTOTAL(9,G141:G144)</f>
        <v>0</v>
      </c>
      <c r="H145" s="38">
        <f>D145+F145</f>
        <v>3900</v>
      </c>
      <c r="I145" s="38">
        <f>E145+G145</f>
        <v>0</v>
      </c>
      <c r="K145" s="39"/>
      <c r="L145" s="39"/>
    </row>
    <row r="146" spans="1:14" s="13" customFormat="1" x14ac:dyDescent="0.25">
      <c r="A146" s="12" t="s">
        <v>251</v>
      </c>
      <c r="B146" s="12"/>
      <c r="D146" s="14"/>
      <c r="E146" s="14"/>
      <c r="F146" s="15"/>
      <c r="G146" s="15"/>
      <c r="H146" s="16"/>
      <c r="I146" s="16"/>
      <c r="K146" s="16"/>
      <c r="L146" s="16"/>
    </row>
    <row r="147" spans="1:14" x14ac:dyDescent="0.25">
      <c r="B147" s="11" t="s">
        <v>108</v>
      </c>
      <c r="C147" s="17" t="s">
        <v>252</v>
      </c>
      <c r="D147" s="53">
        <v>200</v>
      </c>
      <c r="E147" s="53"/>
      <c r="F147" s="44"/>
      <c r="G147" s="44"/>
      <c r="J147" s="66"/>
      <c r="K147" s="34">
        <v>80</v>
      </c>
      <c r="L147" s="34">
        <v>1090</v>
      </c>
      <c r="N147" s="45"/>
    </row>
    <row r="148" spans="1:14" x14ac:dyDescent="0.25">
      <c r="B148" s="11" t="s">
        <v>108</v>
      </c>
      <c r="C148" s="17" t="s">
        <v>253</v>
      </c>
      <c r="D148" s="53">
        <v>100</v>
      </c>
      <c r="E148" s="53">
        <v>0</v>
      </c>
      <c r="F148" s="44"/>
      <c r="G148" s="44"/>
      <c r="J148" s="66"/>
      <c r="K148" s="34">
        <v>10</v>
      </c>
      <c r="L148" s="34">
        <v>260</v>
      </c>
      <c r="N148" s="45"/>
    </row>
    <row r="149" spans="1:14" x14ac:dyDescent="0.25">
      <c r="B149" s="11" t="s">
        <v>45</v>
      </c>
      <c r="C149" s="30" t="s">
        <v>254</v>
      </c>
      <c r="D149" s="53"/>
      <c r="E149" s="53"/>
      <c r="F149" s="44"/>
      <c r="G149" s="44"/>
      <c r="J149" s="66"/>
      <c r="K149" s="34"/>
      <c r="L149" s="34"/>
      <c r="N149" s="45"/>
    </row>
    <row r="150" spans="1:14" x14ac:dyDescent="0.25">
      <c r="B150" s="11" t="s">
        <v>45</v>
      </c>
      <c r="C150" s="30" t="s">
        <v>255</v>
      </c>
      <c r="D150" s="53"/>
      <c r="E150" s="53"/>
      <c r="F150" s="44">
        <v>-50000</v>
      </c>
      <c r="G150" s="44">
        <v>0</v>
      </c>
      <c r="J150" s="66"/>
      <c r="K150" s="34">
        <v>0</v>
      </c>
      <c r="L150" s="34">
        <v>-15766</v>
      </c>
      <c r="N150" s="45"/>
    </row>
    <row r="151" spans="1:14" x14ac:dyDescent="0.25">
      <c r="B151" s="11" t="s">
        <v>45</v>
      </c>
      <c r="C151" s="30" t="s">
        <v>256</v>
      </c>
      <c r="D151" s="53"/>
      <c r="E151" s="53"/>
      <c r="F151" s="44"/>
      <c r="G151" s="44">
        <v>0</v>
      </c>
      <c r="J151" s="20" t="s">
        <v>257</v>
      </c>
      <c r="K151" s="34">
        <v>-4930</v>
      </c>
      <c r="L151" s="34">
        <v>-6201</v>
      </c>
      <c r="N151" s="58" t="s">
        <v>258</v>
      </c>
    </row>
    <row r="152" spans="1:14" x14ac:dyDescent="0.25">
      <c r="C152" s="30" t="s">
        <v>259</v>
      </c>
      <c r="D152" s="53"/>
      <c r="E152" s="53"/>
      <c r="F152" s="44"/>
      <c r="G152" s="44"/>
      <c r="J152" s="66"/>
      <c r="K152" s="34"/>
      <c r="L152" s="34"/>
      <c r="N152" s="45"/>
    </row>
    <row r="153" spans="1:14" x14ac:dyDescent="0.25">
      <c r="B153" s="11" t="s">
        <v>45</v>
      </c>
      <c r="C153" s="30" t="s">
        <v>260</v>
      </c>
      <c r="D153" s="53"/>
      <c r="E153" s="53"/>
      <c r="F153" s="44"/>
      <c r="G153" s="44">
        <v>0</v>
      </c>
      <c r="J153" s="66" t="s">
        <v>261</v>
      </c>
      <c r="K153" s="34">
        <v>0</v>
      </c>
      <c r="L153" s="34">
        <v>-2285</v>
      </c>
      <c r="N153" s="45"/>
    </row>
    <row r="154" spans="1:14" x14ac:dyDescent="0.25">
      <c r="C154" s="30" t="s">
        <v>262</v>
      </c>
      <c r="D154" s="53"/>
      <c r="E154" s="53"/>
      <c r="F154" s="44">
        <v>0</v>
      </c>
      <c r="G154" s="44"/>
      <c r="J154" s="66"/>
      <c r="K154" s="34"/>
      <c r="L154" s="34"/>
      <c r="N154" s="45"/>
    </row>
    <row r="155" spans="1:14" ht="15.75" thickBot="1" x14ac:dyDescent="0.3">
      <c r="B155" s="11" t="s">
        <v>108</v>
      </c>
      <c r="C155" s="30" t="s">
        <v>263</v>
      </c>
      <c r="D155" s="43"/>
      <c r="E155" s="43"/>
      <c r="F155" s="44">
        <v>-100</v>
      </c>
      <c r="G155" s="44">
        <v>0</v>
      </c>
      <c r="J155" s="20"/>
      <c r="K155" s="34">
        <v>0</v>
      </c>
      <c r="L155" s="34">
        <v>-50</v>
      </c>
      <c r="N155" s="45"/>
    </row>
    <row r="156" spans="1:14" s="6" customFormat="1" ht="15.75" thickBot="1" x14ac:dyDescent="0.3">
      <c r="D156" s="36">
        <f>SUBTOTAL(9,D147:D155)</f>
        <v>300</v>
      </c>
      <c r="E156" s="36">
        <f>SUBTOTAL(9,E147:E155)</f>
        <v>0</v>
      </c>
      <c r="F156" s="37">
        <f>SUBTOTAL(9,F147:F155)</f>
        <v>-50100</v>
      </c>
      <c r="G156" s="37">
        <f>SUBTOTAL(9,G147:G155)</f>
        <v>0</v>
      </c>
      <c r="H156" s="38">
        <f>D156+F156</f>
        <v>-49800</v>
      </c>
      <c r="I156" s="38">
        <f>E156+G156</f>
        <v>0</v>
      </c>
      <c r="K156" s="39"/>
      <c r="L156" s="39"/>
    </row>
    <row r="157" spans="1:14" s="13" customFormat="1" x14ac:dyDescent="0.25">
      <c r="A157" s="12" t="s">
        <v>264</v>
      </c>
      <c r="B157" s="12"/>
      <c r="D157" s="14"/>
      <c r="E157" s="14"/>
      <c r="F157" s="15"/>
      <c r="G157" s="15"/>
      <c r="H157" s="16"/>
      <c r="I157" s="16"/>
      <c r="K157" s="16"/>
      <c r="L157" s="16"/>
    </row>
    <row r="158" spans="1:14" x14ac:dyDescent="0.25">
      <c r="B158" s="11" t="s">
        <v>265</v>
      </c>
      <c r="C158" s="68" t="s">
        <v>266</v>
      </c>
      <c r="D158" s="43">
        <v>2200</v>
      </c>
      <c r="E158" s="43">
        <v>0</v>
      </c>
      <c r="F158" s="44"/>
      <c r="G158" s="44"/>
      <c r="J158" s="11" t="s">
        <v>267</v>
      </c>
      <c r="K158" s="34">
        <v>2100</v>
      </c>
      <c r="L158" s="34">
        <v>2400</v>
      </c>
      <c r="N158" s="45"/>
    </row>
    <row r="159" spans="1:14" ht="15.75" thickBot="1" x14ac:dyDescent="0.3">
      <c r="C159" s="68" t="s">
        <v>42</v>
      </c>
      <c r="D159" s="43" t="s">
        <v>42</v>
      </c>
      <c r="E159" s="69" t="s">
        <v>42</v>
      </c>
      <c r="F159" s="44"/>
      <c r="G159" s="44"/>
      <c r="K159" s="34"/>
      <c r="L159" s="34"/>
    </row>
    <row r="160" spans="1:14" s="6" customFormat="1" ht="15.75" thickBot="1" x14ac:dyDescent="0.3">
      <c r="D160" s="36">
        <f>SUBTOTAL(9,D158:D159)</f>
        <v>2200</v>
      </c>
      <c r="E160" s="36">
        <f>SUBTOTAL(9,E158:E159)</f>
        <v>0</v>
      </c>
      <c r="F160" s="37">
        <f>SUBTOTAL(9,F158:F159)</f>
        <v>0</v>
      </c>
      <c r="G160" s="37">
        <f>SUBTOTAL(9,G158:G159)</f>
        <v>0</v>
      </c>
      <c r="H160" s="38">
        <f>D160+F160</f>
        <v>2200</v>
      </c>
      <c r="I160" s="38">
        <f>E160+G160</f>
        <v>0</v>
      </c>
      <c r="K160" s="39"/>
      <c r="L160" s="39"/>
    </row>
    <row r="161" spans="1:14" s="13" customFormat="1" x14ac:dyDescent="0.25">
      <c r="A161" s="12" t="s">
        <v>268</v>
      </c>
      <c r="B161" s="12"/>
      <c r="D161" s="14"/>
      <c r="E161" s="14"/>
      <c r="F161" s="15"/>
      <c r="G161" s="15"/>
      <c r="H161" s="16"/>
      <c r="I161" s="16"/>
      <c r="K161" s="16"/>
      <c r="L161" s="16"/>
    </row>
    <row r="162" spans="1:14" s="6" customFormat="1" x14ac:dyDescent="0.25">
      <c r="B162" s="11" t="s">
        <v>45</v>
      </c>
      <c r="C162" s="17" t="s">
        <v>269</v>
      </c>
      <c r="D162" s="43">
        <v>640</v>
      </c>
      <c r="E162" s="43">
        <v>0</v>
      </c>
      <c r="F162" s="44"/>
      <c r="G162" s="44"/>
      <c r="I162" s="20"/>
      <c r="J162" s="66" t="s">
        <v>270</v>
      </c>
      <c r="K162" s="20"/>
      <c r="L162" s="20"/>
      <c r="N162" s="70" t="s">
        <v>271</v>
      </c>
    </row>
    <row r="163" spans="1:14" s="6" customFormat="1" x14ac:dyDescent="0.25">
      <c r="B163" s="11" t="s">
        <v>45</v>
      </c>
      <c r="C163" s="30" t="s">
        <v>272</v>
      </c>
      <c r="D163" s="43" t="s">
        <v>42</v>
      </c>
      <c r="E163" s="47" t="s">
        <v>42</v>
      </c>
      <c r="F163" s="44">
        <v>-640</v>
      </c>
      <c r="G163" s="44">
        <v>0</v>
      </c>
      <c r="I163" s="20"/>
      <c r="J163" s="66"/>
      <c r="K163" s="20"/>
      <c r="L163" s="20"/>
      <c r="N163" s="70" t="s">
        <v>271</v>
      </c>
    </row>
    <row r="164" spans="1:14" s="6" customFormat="1" x14ac:dyDescent="0.25">
      <c r="B164" s="11" t="s">
        <v>45</v>
      </c>
      <c r="C164" s="30" t="s">
        <v>273</v>
      </c>
      <c r="D164" s="43"/>
      <c r="E164" s="47"/>
      <c r="F164" s="44">
        <v>-600</v>
      </c>
      <c r="G164" s="44">
        <v>0</v>
      </c>
      <c r="I164" s="20"/>
      <c r="J164" s="65" t="s">
        <v>274</v>
      </c>
      <c r="K164" s="20"/>
      <c r="L164" s="20"/>
      <c r="N164" s="71" t="s">
        <v>275</v>
      </c>
    </row>
    <row r="165" spans="1:14" s="6" customFormat="1" ht="15.75" thickBot="1" x14ac:dyDescent="0.3">
      <c r="B165" s="11" t="s">
        <v>45</v>
      </c>
      <c r="C165" s="30" t="s">
        <v>276</v>
      </c>
      <c r="D165" s="43" t="s">
        <v>42</v>
      </c>
      <c r="E165" s="47" t="s">
        <v>42</v>
      </c>
      <c r="F165" s="44">
        <v>0</v>
      </c>
      <c r="G165" s="44">
        <v>0</v>
      </c>
      <c r="H165" s="72"/>
      <c r="I165" s="20"/>
      <c r="J165" s="66"/>
      <c r="K165" s="20"/>
      <c r="L165" s="20"/>
    </row>
    <row r="166" spans="1:14" s="6" customFormat="1" ht="15.75" thickBot="1" x14ac:dyDescent="0.3">
      <c r="D166" s="36">
        <f>SUBTOTAL(9,D162:D165)</f>
        <v>640</v>
      </c>
      <c r="E166" s="36">
        <f>SUBTOTAL(9,E162:E165)</f>
        <v>0</v>
      </c>
      <c r="F166" s="37">
        <f>SUBTOTAL(9,F162:F165)</f>
        <v>-1240</v>
      </c>
      <c r="G166" s="37">
        <f>SUBTOTAL(9,G162:G165)</f>
        <v>0</v>
      </c>
      <c r="H166" s="38">
        <f>D166+F166</f>
        <v>-600</v>
      </c>
      <c r="I166" s="38">
        <f>E166+G166</f>
        <v>0</v>
      </c>
      <c r="K166" s="39"/>
      <c r="L166" s="39"/>
    </row>
    <row r="167" spans="1:14" x14ac:dyDescent="0.25">
      <c r="D167" s="73"/>
      <c r="E167" s="73"/>
      <c r="F167" s="37" t="s">
        <v>42</v>
      </c>
      <c r="G167" s="37"/>
    </row>
    <row r="168" spans="1:14" ht="15.75" thickBot="1" x14ac:dyDescent="0.3">
      <c r="D168" s="36">
        <f>SUBTOTAL(9,D4:D167)</f>
        <v>284540</v>
      </c>
      <c r="E168" s="36">
        <f>SUBTOTAL(9,E4:E167)</f>
        <v>1025</v>
      </c>
      <c r="F168" s="37">
        <f>SUBTOTAL(9,F4:F167)</f>
        <v>-224130</v>
      </c>
      <c r="G168" s="37">
        <f>SUBTOTAL(9,G4:G167)</f>
        <v>-685.23</v>
      </c>
      <c r="H168" s="36" t="s">
        <v>42</v>
      </c>
      <c r="I168" s="36" t="s">
        <v>42</v>
      </c>
      <c r="K168" s="36"/>
      <c r="L168" s="36"/>
      <c r="M168" s="36" t="s">
        <v>42</v>
      </c>
    </row>
    <row r="169" spans="1:14" s="81" customFormat="1" ht="31.15" customHeight="1" x14ac:dyDescent="0.5">
      <c r="A169" s="74"/>
      <c r="B169" s="74"/>
      <c r="C169" s="75" t="s">
        <v>42</v>
      </c>
      <c r="D169" s="75"/>
      <c r="E169" s="75"/>
      <c r="F169" s="76" t="s">
        <v>277</v>
      </c>
      <c r="G169" s="77"/>
      <c r="H169" s="78">
        <f>SUBTOTAL(9,H4:H168)</f>
        <v>60410</v>
      </c>
      <c r="I169" s="79" t="s">
        <v>42</v>
      </c>
      <c r="J169" s="11"/>
      <c r="K169" s="80"/>
      <c r="L169" s="80"/>
      <c r="M169" s="75"/>
    </row>
    <row r="170" spans="1:14" ht="31.15" customHeight="1" x14ac:dyDescent="0.25">
      <c r="C170" s="75"/>
      <c r="D170" s="75"/>
      <c r="E170" s="75"/>
      <c r="F170" s="82"/>
      <c r="G170" s="83"/>
      <c r="H170" s="84" t="s">
        <v>278</v>
      </c>
      <c r="I170" s="85">
        <f>SUBTOTAL(9,I4:I168)</f>
        <v>339.77</v>
      </c>
      <c r="K170" s="86"/>
      <c r="L170" s="86"/>
      <c r="M170" s="75"/>
    </row>
    <row r="171" spans="1:14" x14ac:dyDescent="0.25">
      <c r="F171" s="87"/>
      <c r="G171" s="88"/>
      <c r="H171" s="89"/>
      <c r="I171" s="90"/>
      <c r="K171" s="91"/>
      <c r="L171" s="91"/>
    </row>
    <row r="172" spans="1:14" ht="31.15" customHeight="1" x14ac:dyDescent="0.25">
      <c r="C172" s="75" t="s">
        <v>42</v>
      </c>
      <c r="D172" s="75"/>
      <c r="E172" s="75"/>
      <c r="F172" s="92" t="s">
        <v>279</v>
      </c>
      <c r="G172" s="93"/>
      <c r="H172" s="94">
        <f>D168+F168</f>
        <v>60410</v>
      </c>
      <c r="I172" s="95"/>
      <c r="K172" s="96"/>
      <c r="L172" s="96"/>
      <c r="M172" s="75"/>
    </row>
    <row r="173" spans="1:14" ht="31.15" customHeight="1" thickBot="1" x14ac:dyDescent="0.3">
      <c r="C173" s="75"/>
      <c r="D173" s="75"/>
      <c r="E173" s="75"/>
      <c r="F173" s="97"/>
      <c r="G173" s="98"/>
      <c r="H173" s="98" t="s">
        <v>280</v>
      </c>
      <c r="I173" s="99">
        <f>E168+G168</f>
        <v>339.77</v>
      </c>
      <c r="K173" s="86"/>
      <c r="L173" s="86"/>
      <c r="M173" s="75"/>
    </row>
    <row r="175" spans="1:14" x14ac:dyDescent="0.25">
      <c r="C175" s="100" t="s">
        <v>281</v>
      </c>
      <c r="E175" s="20">
        <f>E168-'[1]Profit &amp; Loss YTD'!B10</f>
        <v>0</v>
      </c>
      <c r="G175" s="101">
        <f>G168+'[1]Profit &amp; Loss YTD'!B17</f>
        <v>0</v>
      </c>
      <c r="I175" s="20">
        <f>I170-'[1]Profit &amp; Loss YTD'!B19</f>
        <v>0</v>
      </c>
    </row>
  </sheetData>
  <mergeCells count="1">
    <mergeCell ref="D1:H1"/>
  </mergeCells>
  <pageMargins left="0.2" right="0.2" top="0.25" bottom="0.25" header="0.3" footer="0.3"/>
  <pageSetup scale="9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Full Year Budget</vt:lpstr>
      <vt:lpstr>'2022 Full Year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Molina</dc:creator>
  <cp:lastModifiedBy>Julie Molina</cp:lastModifiedBy>
  <dcterms:created xsi:type="dcterms:W3CDTF">2022-02-01T17:07:48Z</dcterms:created>
  <dcterms:modified xsi:type="dcterms:W3CDTF">2022-02-01T17:08:34Z</dcterms:modified>
</cp:coreProperties>
</file>